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ерсп для Гульназ\"/>
    </mc:Choice>
  </mc:AlternateContent>
  <bookViews>
    <workbookView xWindow="-120" yWindow="-120" windowWidth="29040" windowHeight="15840" tabRatio="0"/>
  </bookViews>
  <sheets>
    <sheet name="TDSheet" sheetId="1" r:id="rId1"/>
  </sheets>
  <calcPr calcId="152511" refMode="R1C1"/>
</workbook>
</file>

<file path=xl/calcChain.xml><?xml version="1.0" encoding="utf-8"?>
<calcChain xmlns="http://schemas.openxmlformats.org/spreadsheetml/2006/main">
  <c r="E14" i="1" l="1"/>
  <c r="F14" i="1"/>
  <c r="G14" i="1"/>
  <c r="H14" i="1"/>
  <c r="E21" i="1"/>
  <c r="F21" i="1"/>
  <c r="F22" i="1" s="1"/>
  <c r="G21" i="1"/>
  <c r="H21" i="1"/>
  <c r="H22" i="1" s="1"/>
  <c r="D22" i="1"/>
  <c r="E22" i="1"/>
  <c r="G22" i="1"/>
  <c r="E36" i="1"/>
  <c r="F36" i="1"/>
  <c r="G36" i="1"/>
  <c r="H36" i="1"/>
  <c r="E43" i="1"/>
  <c r="E44" i="1" s="1"/>
  <c r="F43" i="1"/>
  <c r="G43" i="1"/>
  <c r="G44" i="1" s="1"/>
  <c r="H43" i="1"/>
  <c r="D44" i="1"/>
  <c r="F44" i="1"/>
  <c r="H44" i="1"/>
  <c r="E58" i="1"/>
  <c r="F58" i="1"/>
  <c r="G58" i="1"/>
  <c r="H58" i="1"/>
  <c r="D66" i="1"/>
  <c r="E66" i="1"/>
  <c r="E67" i="1" s="1"/>
  <c r="F66" i="1"/>
  <c r="G66" i="1"/>
  <c r="G67" i="1" s="1"/>
  <c r="H66" i="1"/>
  <c r="D67" i="1"/>
  <c r="F67" i="1"/>
  <c r="H67" i="1"/>
  <c r="E80" i="1"/>
  <c r="F80" i="1"/>
  <c r="G80" i="1"/>
  <c r="H80" i="1"/>
  <c r="D88" i="1"/>
  <c r="E88" i="1"/>
  <c r="E89" i="1" s="1"/>
  <c r="F88" i="1"/>
  <c r="G88" i="1"/>
  <c r="G89" i="1" s="1"/>
  <c r="H88" i="1"/>
  <c r="D89" i="1"/>
  <c r="F89" i="1"/>
  <c r="H89" i="1"/>
  <c r="E103" i="1"/>
  <c r="F103" i="1"/>
  <c r="G103" i="1"/>
  <c r="H103" i="1"/>
  <c r="E110" i="1"/>
  <c r="F110" i="1"/>
  <c r="F111" i="1" s="1"/>
  <c r="G110" i="1"/>
  <c r="H110" i="1"/>
  <c r="H111" i="1" s="1"/>
  <c r="D111" i="1"/>
  <c r="E111" i="1"/>
  <c r="G111" i="1"/>
  <c r="E125" i="1"/>
  <c r="F125" i="1"/>
  <c r="G125" i="1"/>
  <c r="H125" i="1"/>
  <c r="E132" i="1"/>
  <c r="E133" i="1" s="1"/>
  <c r="F132" i="1"/>
  <c r="G132" i="1"/>
  <c r="G133" i="1" s="1"/>
  <c r="H132" i="1"/>
  <c r="D133" i="1"/>
  <c r="F133" i="1"/>
  <c r="H133" i="1"/>
  <c r="E147" i="1"/>
  <c r="F147" i="1"/>
  <c r="G147" i="1"/>
  <c r="H147" i="1"/>
  <c r="D155" i="1"/>
  <c r="E155" i="1"/>
  <c r="E156" i="1" s="1"/>
  <c r="F155" i="1"/>
  <c r="G155" i="1"/>
  <c r="G156" i="1" s="1"/>
  <c r="H155" i="1"/>
  <c r="D156" i="1"/>
  <c r="F156" i="1"/>
  <c r="H156" i="1"/>
  <c r="E170" i="1"/>
  <c r="F170" i="1"/>
  <c r="G170" i="1"/>
  <c r="H170" i="1"/>
  <c r="E177" i="1"/>
  <c r="F177" i="1"/>
  <c r="F178" i="1" s="1"/>
  <c r="G177" i="1"/>
  <c r="H177" i="1"/>
  <c r="H178" i="1" s="1"/>
  <c r="D178" i="1"/>
  <c r="E178" i="1"/>
  <c r="G178" i="1"/>
  <c r="E192" i="1"/>
  <c r="F192" i="1"/>
  <c r="G192" i="1"/>
  <c r="H192" i="1"/>
  <c r="E200" i="1"/>
  <c r="E201" i="1" s="1"/>
  <c r="F200" i="1"/>
  <c r="G200" i="1"/>
  <c r="G201" i="1" s="1"/>
  <c r="H200" i="1"/>
  <c r="D201" i="1"/>
  <c r="F201" i="1"/>
  <c r="H201" i="1"/>
  <c r="E215" i="1"/>
  <c r="F215" i="1"/>
  <c r="G215" i="1"/>
  <c r="H215" i="1"/>
  <c r="E222" i="1"/>
  <c r="F222" i="1"/>
  <c r="F223" i="1" s="1"/>
  <c r="F224" i="1" s="1"/>
  <c r="F225" i="1" s="1"/>
  <c r="G222" i="1"/>
  <c r="H222" i="1"/>
  <c r="H223" i="1" s="1"/>
  <c r="H224" i="1" s="1"/>
  <c r="H225" i="1" s="1"/>
  <c r="D223" i="1"/>
  <c r="E223" i="1"/>
  <c r="E224" i="1" s="1"/>
  <c r="E225" i="1" s="1"/>
  <c r="G223" i="1"/>
  <c r="D224" i="1"/>
  <c r="D225" i="1" s="1"/>
  <c r="N12" i="1"/>
  <c r="G224" i="1" l="1"/>
  <c r="G225" i="1" s="1"/>
  <c r="M192" i="1"/>
  <c r="M200" i="1"/>
  <c r="M177" i="1"/>
  <c r="M178" i="1" s="1"/>
  <c r="M155" i="1"/>
  <c r="M132" i="1"/>
  <c r="M110" i="1"/>
  <c r="M222" i="1"/>
  <c r="M215" i="1"/>
  <c r="M223" i="1" l="1"/>
  <c r="M201" i="1"/>
  <c r="M147" i="1"/>
  <c r="M156" i="1" s="1"/>
  <c r="M125" i="1"/>
  <c r="M133" i="1" s="1"/>
  <c r="M103" i="1"/>
  <c r="M111" i="1" s="1"/>
  <c r="M88" i="1"/>
  <c r="M80" i="1"/>
  <c r="M66" i="1"/>
  <c r="M58" i="1"/>
  <c r="M43" i="1"/>
  <c r="Q42" i="1"/>
  <c r="Q43" i="1" s="1"/>
  <c r="P42" i="1"/>
  <c r="P43" i="1" s="1"/>
  <c r="O42" i="1"/>
  <c r="O43" i="1" s="1"/>
  <c r="N42" i="1"/>
  <c r="N43" i="1" s="1"/>
  <c r="M36" i="1"/>
  <c r="M21" i="1"/>
  <c r="Q20" i="1"/>
  <c r="Q21" i="1" s="1"/>
  <c r="P20" i="1"/>
  <c r="P21" i="1" s="1"/>
  <c r="O20" i="1"/>
  <c r="O21" i="1" s="1"/>
  <c r="N20" i="1"/>
  <c r="N21" i="1" s="1"/>
  <c r="Q220" i="1"/>
  <c r="Q222" i="1" s="1"/>
  <c r="P220" i="1"/>
  <c r="P222" i="1" s="1"/>
  <c r="O220" i="1"/>
  <c r="O222" i="1" s="1"/>
  <c r="N220" i="1"/>
  <c r="N222" i="1" s="1"/>
  <c r="Q213" i="1"/>
  <c r="Q215" i="1" s="1"/>
  <c r="P213" i="1"/>
  <c r="P215" i="1" s="1"/>
  <c r="O213" i="1"/>
  <c r="O215" i="1" s="1"/>
  <c r="N213" i="1"/>
  <c r="N215" i="1" s="1"/>
  <c r="Q198" i="1"/>
  <c r="Q200" i="1" s="1"/>
  <c r="P198" i="1"/>
  <c r="P200" i="1" s="1"/>
  <c r="O198" i="1"/>
  <c r="O200" i="1" s="1"/>
  <c r="N198" i="1"/>
  <c r="N200" i="1" s="1"/>
  <c r="Q190" i="1"/>
  <c r="P190" i="1"/>
  <c r="O190" i="1"/>
  <c r="O192" i="1" s="1"/>
  <c r="N190" i="1"/>
  <c r="Q176" i="1"/>
  <c r="Q177" i="1" s="1"/>
  <c r="P176" i="1"/>
  <c r="P177" i="1" s="1"/>
  <c r="O176" i="1"/>
  <c r="O177" i="1" s="1"/>
  <c r="N176" i="1"/>
  <c r="N177" i="1" s="1"/>
  <c r="Q168" i="1"/>
  <c r="Q170" i="1" s="1"/>
  <c r="P168" i="1"/>
  <c r="P170" i="1" s="1"/>
  <c r="O168" i="1"/>
  <c r="N168" i="1"/>
  <c r="N170" i="1" s="1"/>
  <c r="Q154" i="1"/>
  <c r="Q155" i="1" s="1"/>
  <c r="P154" i="1"/>
  <c r="P155" i="1" s="1"/>
  <c r="P156" i="1" s="1"/>
  <c r="O154" i="1"/>
  <c r="O155" i="1" s="1"/>
  <c r="N154" i="1"/>
  <c r="N155" i="1" s="1"/>
  <c r="Q145" i="1"/>
  <c r="Q147" i="1" s="1"/>
  <c r="P145" i="1"/>
  <c r="P147" i="1" s="1"/>
  <c r="O145" i="1"/>
  <c r="N145" i="1"/>
  <c r="N147" i="1" s="1"/>
  <c r="Q131" i="1"/>
  <c r="Q132" i="1" s="1"/>
  <c r="P131" i="1"/>
  <c r="P132" i="1" s="1"/>
  <c r="O131" i="1"/>
  <c r="O132" i="1" s="1"/>
  <c r="N131" i="1"/>
  <c r="N132" i="1" s="1"/>
  <c r="Q124" i="1"/>
  <c r="Q125" i="1" s="1"/>
  <c r="P124" i="1"/>
  <c r="P125" i="1" s="1"/>
  <c r="O124" i="1"/>
  <c r="O125" i="1" s="1"/>
  <c r="N124" i="1"/>
  <c r="N125" i="1" s="1"/>
  <c r="Q109" i="1"/>
  <c r="Q110" i="1" s="1"/>
  <c r="P109" i="1"/>
  <c r="P110" i="1" s="1"/>
  <c r="O109" i="1"/>
  <c r="O110" i="1" s="1"/>
  <c r="N109" i="1"/>
  <c r="N110" i="1" s="1"/>
  <c r="Q101" i="1"/>
  <c r="Q103" i="1" s="1"/>
  <c r="P101" i="1"/>
  <c r="P103" i="1" s="1"/>
  <c r="O101" i="1"/>
  <c r="N101" i="1"/>
  <c r="N103" i="1" s="1"/>
  <c r="Q87" i="1"/>
  <c r="Q88" i="1" s="1"/>
  <c r="P87" i="1"/>
  <c r="P88" i="1" s="1"/>
  <c r="O87" i="1"/>
  <c r="O88" i="1" s="1"/>
  <c r="N87" i="1"/>
  <c r="N88" i="1" s="1"/>
  <c r="Q78" i="1"/>
  <c r="Q80" i="1" s="1"/>
  <c r="P78" i="1"/>
  <c r="P80" i="1" s="1"/>
  <c r="O78" i="1"/>
  <c r="O80" i="1" s="1"/>
  <c r="N78" i="1"/>
  <c r="N80" i="1" s="1"/>
  <c r="Q65" i="1"/>
  <c r="Q66" i="1" s="1"/>
  <c r="P65" i="1"/>
  <c r="P66" i="1" s="1"/>
  <c r="O65" i="1"/>
  <c r="O66" i="1" s="1"/>
  <c r="N65" i="1"/>
  <c r="N66" i="1" s="1"/>
  <c r="Q56" i="1"/>
  <c r="Q58" i="1" s="1"/>
  <c r="P56" i="1"/>
  <c r="P58" i="1" s="1"/>
  <c r="O56" i="1"/>
  <c r="O58" i="1" s="1"/>
  <c r="N56" i="1"/>
  <c r="N58" i="1" s="1"/>
  <c r="Q34" i="1"/>
  <c r="Q36" i="1" s="1"/>
  <c r="P34" i="1"/>
  <c r="P36" i="1" s="1"/>
  <c r="O34" i="1"/>
  <c r="N34" i="1"/>
  <c r="N36" i="1" s="1"/>
  <c r="Q12" i="1"/>
  <c r="Q14" i="1" s="1"/>
  <c r="P12" i="1"/>
  <c r="O12" i="1"/>
  <c r="O14" i="1" s="1"/>
  <c r="N14" i="1"/>
  <c r="M14" i="1"/>
  <c r="O170" i="1"/>
  <c r="O147" i="1"/>
  <c r="O103" i="1"/>
  <c r="O36" i="1"/>
  <c r="O67" i="1" l="1"/>
  <c r="Q89" i="1"/>
  <c r="O111" i="1"/>
  <c r="O133" i="1"/>
  <c r="O178" i="1"/>
  <c r="O201" i="1"/>
  <c r="O223" i="1"/>
  <c r="O22" i="1"/>
  <c r="O44" i="1"/>
  <c r="O89" i="1"/>
  <c r="Q67" i="1"/>
  <c r="Q111" i="1"/>
  <c r="Q133" i="1"/>
  <c r="O156" i="1"/>
  <c r="Q156" i="1"/>
  <c r="Q178" i="1"/>
  <c r="Q192" i="1"/>
  <c r="Q201" i="1" s="1"/>
  <c r="Q223" i="1"/>
  <c r="Q22" i="1"/>
  <c r="Q44" i="1"/>
  <c r="M89" i="1"/>
  <c r="N67" i="1"/>
  <c r="P67" i="1"/>
  <c r="N89" i="1"/>
  <c r="P89" i="1"/>
  <c r="N111" i="1"/>
  <c r="P111" i="1"/>
  <c r="N133" i="1"/>
  <c r="P133" i="1"/>
  <c r="N156" i="1"/>
  <c r="N178" i="1"/>
  <c r="P178" i="1"/>
  <c r="N192" i="1"/>
  <c r="N201" i="1" s="1"/>
  <c r="P192" i="1"/>
  <c r="P201" i="1" s="1"/>
  <c r="N223" i="1"/>
  <c r="P223" i="1"/>
  <c r="N22" i="1"/>
  <c r="M22" i="1"/>
  <c r="N44" i="1"/>
  <c r="P44" i="1"/>
  <c r="M44" i="1"/>
  <c r="M67" i="1"/>
  <c r="P14" i="1"/>
  <c r="P22" i="1" s="1"/>
  <c r="O224" i="1" l="1"/>
  <c r="O225" i="1" s="1"/>
  <c r="M224" i="1"/>
  <c r="M225" i="1" s="1"/>
  <c r="P224" i="1"/>
  <c r="P225" i="1" s="1"/>
  <c r="Q224" i="1"/>
  <c r="Q225" i="1" s="1"/>
  <c r="N224" i="1"/>
  <c r="N225" i="1" s="1"/>
</calcChain>
</file>

<file path=xl/sharedStrings.xml><?xml version="1.0" encoding="utf-8"?>
<sst xmlns="http://schemas.openxmlformats.org/spreadsheetml/2006/main" count="670" uniqueCount="104">
  <si>
    <t>Примерное меню и пищевая ценность приготовляемых блюд</t>
  </si>
  <si>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</si>
  <si>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</si>
  <si>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</si>
  <si>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</si>
  <si>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</si>
  <si>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</si>
  <si>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</si>
  <si>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</si>
  <si>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</si>
  <si>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</si>
  <si>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</si>
  <si>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</si>
  <si>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130/4</t>
  </si>
  <si>
    <t>250/5</t>
  </si>
  <si>
    <t>45/45</t>
  </si>
  <si>
    <t>150/5</t>
  </si>
  <si>
    <t>Итого за день</t>
  </si>
  <si>
    <t>Примерное меню и пищевая ценность приготовляемых блюд (лист 2)</t>
  </si>
  <si>
    <t>вторник</t>
  </si>
  <si>
    <t>Бифилайф</t>
  </si>
  <si>
    <t>Примерное меню и пищевая ценность приготовляемых блюд (лист 3)</t>
  </si>
  <si>
    <t>среда</t>
  </si>
  <si>
    <t>Примерное меню и пищевая ценность приготовляемых блюд (лист 4)</t>
  </si>
  <si>
    <t>четверг</t>
  </si>
  <si>
    <t>60/30</t>
  </si>
  <si>
    <t>Примерное меню и пищевая ценность приготовляемых блюд (лист 5)</t>
  </si>
  <si>
    <t>пятница</t>
  </si>
  <si>
    <t>30/30</t>
  </si>
  <si>
    <t>Примерное меню и пищевая ценность приготовляемых блюд (лист 6)</t>
  </si>
  <si>
    <t>2</t>
  </si>
  <si>
    <t>40/40</t>
  </si>
  <si>
    <t>Примерное меню и пищевая ценность приготовляемых блюд (лист 7)</t>
  </si>
  <si>
    <t>Примерное меню и пищевая ценность приготовляемых блюд (лист 8)</t>
  </si>
  <si>
    <t>250/10</t>
  </si>
  <si>
    <t>Примерное меню и пищевая ценность приготовляемых блюд (лист 9)</t>
  </si>
  <si>
    <t>200/10</t>
  </si>
  <si>
    <t>Примерное меню и пищевая ценность приготовляемых блюд (лист 10)</t>
  </si>
  <si>
    <t>Итого за период</t>
  </si>
  <si>
    <t>Рацион: Сахарный диабет</t>
  </si>
  <si>
    <t>Завтрак</t>
  </si>
  <si>
    <t>Итого за Завтрак</t>
  </si>
  <si>
    <t>Обед</t>
  </si>
  <si>
    <t>Итого за Обед</t>
  </si>
  <si>
    <t xml:space="preserve">Рыба, тушенная с овощами (филе минтая) </t>
  </si>
  <si>
    <t xml:space="preserve">Каша гречневая вязкая с маслом </t>
  </si>
  <si>
    <t xml:space="preserve">Макаронные изделия отварные с маслом </t>
  </si>
  <si>
    <t xml:space="preserve">Каша пшенная вязкая с маслом </t>
  </si>
  <si>
    <t xml:space="preserve">Картофель отварной с маслом </t>
  </si>
  <si>
    <t xml:space="preserve">Хлеб ржано-пшеничный для детского питания </t>
  </si>
  <si>
    <t xml:space="preserve">Морковь отварная с растительным маслом </t>
  </si>
  <si>
    <t xml:space="preserve">Яблоко </t>
  </si>
  <si>
    <t xml:space="preserve">Щи из свежей капусты (без картофеля)  </t>
  </si>
  <si>
    <t xml:space="preserve">Борщ с капустой (без картофеля) со сметаной  </t>
  </si>
  <si>
    <t xml:space="preserve">Рассольник домашний (без картофеля) со сметаной  </t>
  </si>
  <si>
    <t xml:space="preserve">Суп с мелкошинкованными овощами (без картофеля) со сметаной  </t>
  </si>
  <si>
    <t xml:space="preserve">Суп крестьянский с пшеном (без картофеля) со сметаной  </t>
  </si>
  <si>
    <t xml:space="preserve">Мясо птицы, припущенное в томатном соусе </t>
  </si>
  <si>
    <t xml:space="preserve">Каша Артек вязкая с маслом </t>
  </si>
  <si>
    <t xml:space="preserve">Пюре гороховое (растительное масло) </t>
  </si>
  <si>
    <t xml:space="preserve">Каша перловая вязкая с маслом </t>
  </si>
  <si>
    <t>Чай</t>
  </si>
  <si>
    <t xml:space="preserve">Напиток лимонный (б/сах)  </t>
  </si>
  <si>
    <t xml:space="preserve">Рагу овощное с отварным мясом </t>
  </si>
  <si>
    <t xml:space="preserve">Омлет натуральный </t>
  </si>
  <si>
    <t xml:space="preserve">Суп-лапша домашняя </t>
  </si>
  <si>
    <t xml:space="preserve">Биточки мясные паровые </t>
  </si>
  <si>
    <t>Суп с гречневой крупой (без картофеля)</t>
  </si>
  <si>
    <t xml:space="preserve">Запеканка творожная  </t>
  </si>
  <si>
    <t xml:space="preserve">Котлеты мясные с томатным соусом </t>
  </si>
  <si>
    <t xml:space="preserve">Мясо тушеное с овощами </t>
  </si>
  <si>
    <t xml:space="preserve">Биточки из мяса птицы с томатным соусом (филе) </t>
  </si>
  <si>
    <t xml:space="preserve">Салат из белокочанной капусты с яблоками </t>
  </si>
  <si>
    <t xml:space="preserve">Филе грудки, припущенное в молочном соусе </t>
  </si>
  <si>
    <t>Котлеты мясные с томатным соусом</t>
  </si>
  <si>
    <t>Чай с лимоном</t>
  </si>
  <si>
    <t>Мясо тушеное с овощами</t>
  </si>
  <si>
    <t>Биточки из мяса птицы с томатным соусом (филе)</t>
  </si>
  <si>
    <t>Салат из моркови с растительным маслом</t>
  </si>
  <si>
    <t xml:space="preserve">Омлет запеченный с сыром </t>
  </si>
  <si>
    <t xml:space="preserve">Гуляш из отварного мяса </t>
  </si>
  <si>
    <t xml:space="preserve">Фрикадельки мясные </t>
  </si>
  <si>
    <t xml:space="preserve">Свекольник со сметаной </t>
  </si>
  <si>
    <t xml:space="preserve">Омлет рыбный </t>
  </si>
  <si>
    <t xml:space="preserve">Мясо отварное </t>
  </si>
  <si>
    <t xml:space="preserve">Суп с макаронными изделиями (без картофеля)  </t>
  </si>
  <si>
    <t xml:space="preserve">Рагу из овощей </t>
  </si>
  <si>
    <t>Возраст: 7 - 11 лет</t>
  </si>
  <si>
    <t xml:space="preserve">Горошек зеленый консервированный </t>
  </si>
  <si>
    <t>130/5</t>
  </si>
  <si>
    <t>150/4</t>
  </si>
  <si>
    <t>180/5</t>
  </si>
  <si>
    <t>55/55</t>
  </si>
  <si>
    <t>Соус томатный</t>
  </si>
  <si>
    <t>200/4</t>
  </si>
  <si>
    <t>180/5,5</t>
  </si>
  <si>
    <t>Куры отварные</t>
  </si>
  <si>
    <t>90/30</t>
  </si>
  <si>
    <t>180/6</t>
  </si>
  <si>
    <t>70/40</t>
  </si>
  <si>
    <t>130,/4</t>
  </si>
  <si>
    <t>50/50</t>
  </si>
  <si>
    <t>Итого за период в среднем</t>
  </si>
  <si>
    <t>Возраст: 12 и старше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</si>
</sst>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2" fontId="0" fillId="0" borderId="5" xfId="0" applyNumberFormat="1" applyFill="1" applyBorder="1" applyAlignment="1">
      <alignment horizontal="center" vertical="top"/>
    </xf>
    <xf numFmtId="1" fontId="0" fillId="0" borderId="5" xfId="0" applyNumberFormat="1" applyFill="1" applyBorder="1" applyAlignment="1">
      <alignment horizontal="center" vertical="center"/>
    </xf>
    <xf numFmtId="1" fontId="0" fillId="0" borderId="5" xfId="0" applyNumberForma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left" indent="1"/>
    </xf>
    <xf numFmtId="2" fontId="5" fillId="0" borderId="5" xfId="0" applyNumberFormat="1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1" fontId="5" fillId="0" borderId="5" xfId="0" applyNumberFormat="1" applyFont="1" applyFill="1" applyBorder="1" applyAlignment="1">
      <alignment horizontal="center" vertical="top"/>
    </xf>
    <xf numFmtId="164" fontId="5" fillId="0" borderId="5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1" fontId="5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top"/>
    </xf>
    <xf numFmtId="164" fontId="4" fillId="0" borderId="5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/>
    <xf numFmtId="0" fontId="4" fillId="0" borderId="6" xfId="0" applyFont="1" applyFill="1" applyBorder="1" applyAlignment="1">
      <alignment horizontal="left"/>
    </xf>
    <xf numFmtId="0" fontId="5" fillId="0" borderId="0" xfId="0" applyFont="1" applyFill="1" applyAlignment="1">
      <alignment horizontal="right"/>
    </xf>
    <xf numFmtId="1" fontId="4" fillId="0" borderId="5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center"/>
    </xf>
    <xf numFmtId="0" fontId="0" fillId="0" borderId="0" xfId="0" applyFill="1"/>
    <xf numFmtId="0" fontId="0" fillId="0" borderId="5" xfId="0" applyFill="1" applyBorder="1" applyAlignment="1">
      <alignment horizontal="center" vertical="center" wrapText="1"/>
    </xf>
    <xf numFmtId="1" fontId="0" fillId="0" borderId="5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top"/>
    </xf>
    <xf numFmtId="2" fontId="0" fillId="0" borderId="1" xfId="0" applyNumberFormat="1" applyFill="1" applyBorder="1" applyAlignment="1">
      <alignment horizontal="center" vertical="top"/>
    </xf>
    <xf numFmtId="0" fontId="0" fillId="0" borderId="5" xfId="0" applyFill="1" applyBorder="1" applyAlignment="1">
      <alignment horizontal="center" vertical="top"/>
    </xf>
    <xf numFmtId="164" fontId="0" fillId="0" borderId="5" xfId="0" applyNumberForma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right"/>
    </xf>
    <xf numFmtId="0" fontId="3" fillId="0" borderId="5" xfId="0" applyFont="1" applyFill="1" applyBorder="1" applyAlignment="1"/>
    <xf numFmtId="1" fontId="3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/>
    <xf numFmtId="0" fontId="3" fillId="0" borderId="8" xfId="0" applyFont="1" applyFill="1" applyBorder="1" applyAlignment="1"/>
    <xf numFmtId="0" fontId="3" fillId="0" borderId="7" xfId="0" applyFont="1" applyFill="1" applyBorder="1" applyAlignment="1"/>
    <xf numFmtId="0" fontId="3" fillId="0" borderId="6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top"/>
    </xf>
    <xf numFmtId="2" fontId="4" fillId="0" borderId="5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indent="1"/>
    </xf>
    <xf numFmtId="0" fontId="4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6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0" fillId="0" borderId="5" xfId="0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3" fillId="0" borderId="6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11" xfId="0" applyFont="1" applyBorder="1" applyAlignment="1">
      <alignment horizontal="right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3" fillId="0" borderId="0" xfId="0" applyFont="1" applyFill="1" applyAlignment="1">
      <alignment horizontal="left"/>
    </xf>
    <xf numFmtId="1" fontId="0" fillId="0" borderId="6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0" fontId="3" fillId="0" borderId="6" xfId="0" applyFont="1" applyFill="1" applyBorder="1" applyAlignment="1">
      <alignment horizontal="left" indent="1"/>
    </xf>
    <xf numFmtId="0" fontId="3" fillId="0" borderId="7" xfId="0" applyFont="1" applyFill="1" applyBorder="1" applyAlignment="1">
      <alignment horizontal="left" indent="1"/>
    </xf>
    <xf numFmtId="0" fontId="3" fillId="0" borderId="8" xfId="0" applyFont="1" applyFill="1" applyBorder="1" applyAlignment="1">
      <alignment horizontal="left" indent="1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3" fillId="0" borderId="11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228"/>
  <sheetViews>
    <sheetView tabSelected="1" topLeftCell="J205" zoomScaleNormal="100" zoomScaleSheetLayoutView="100" workbookViewId="0">
      <selection activeCell="L232" sqref="L232"/>
    </sheetView>
  </sheetViews>
  <sheetFormatPr defaultColWidth="10.5" defaultRowHeight="11.45" customHeight="1" x14ac:dyDescent="0.2"/>
  <cols>
    <col min="1" max="1" width="11.1640625" style="1" hidden="1" customWidth="1"/>
    <col min="2" max="2" width="16.6640625" style="1" hidden="1" customWidth="1"/>
    <col min="3" max="3" width="28.5" style="1" hidden="1" customWidth="1"/>
    <col min="4" max="4" width="8.6640625" style="1" hidden="1" customWidth="1"/>
    <col min="5" max="5" width="6.6640625" style="1" hidden="1" customWidth="1"/>
    <col min="6" max="6" width="7.6640625" style="1" hidden="1" customWidth="1"/>
    <col min="7" max="7" width="9.5" style="1" hidden="1" customWidth="1"/>
    <col min="8" max="8" width="12.1640625" style="1" hidden="1" customWidth="1"/>
    <col min="9" max="9" width="11.1640625" style="14" hidden="1" customWidth="1"/>
    <col min="10" max="10" width="11.1640625" style="14" customWidth="1"/>
    <col min="11" max="11" width="16.6640625" style="14" customWidth="1"/>
    <col min="12" max="12" width="30" style="14" customWidth="1"/>
    <col min="13" max="13" width="8.6640625" style="14" customWidth="1"/>
    <col min="14" max="14" width="6.6640625" style="14" customWidth="1"/>
    <col min="15" max="15" width="7.6640625" style="14" customWidth="1"/>
    <col min="16" max="16" width="9.5" style="14" customWidth="1"/>
    <col min="17" max="17" width="8.5" style="14" customWidth="1"/>
    <col min="18" max="19" width="10.5" style="11"/>
  </cols>
  <sheetData>
    <row r="1" spans="1:19" ht="11.1" customHeight="1" x14ac:dyDescent="0.2">
      <c r="A1" s="138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1"/>
      <c r="N1" s="11"/>
      <c r="O1" s="11"/>
      <c r="P1" s="11"/>
      <c r="Q1" s="11"/>
    </row>
    <row r="2" spans="1:19" ht="15.95" customHeight="1" x14ac:dyDescent="0.25">
      <c r="A2" s="104" t="s">
        <v>0</v>
      </c>
      <c r="B2" s="104"/>
      <c r="C2" s="104"/>
      <c r="D2" s="104"/>
      <c r="E2" s="104"/>
      <c r="F2" s="104"/>
      <c r="G2" s="104"/>
      <c r="H2" s="104"/>
      <c r="I2" s="12"/>
      <c r="J2" s="100" t="s">
        <v>0</v>
      </c>
      <c r="K2" s="100"/>
      <c r="L2" s="100"/>
      <c r="M2" s="100"/>
      <c r="N2" s="100"/>
      <c r="O2" s="100"/>
      <c r="P2" s="100"/>
      <c r="Q2" s="100"/>
    </row>
    <row r="3" spans="1:19" ht="11.1" customHeight="1" x14ac:dyDescent="0.2">
      <c r="A3" s="3" t="s">
        <v>39</v>
      </c>
      <c r="E3" s="4" t="s">
        <v>1</v>
      </c>
      <c r="F3" s="105" t="s">
        <v>2</v>
      </c>
      <c r="G3" s="105"/>
      <c r="H3" s="105"/>
      <c r="I3" s="13"/>
      <c r="J3" s="14" t="s">
        <v>39</v>
      </c>
      <c r="N3" s="15" t="s">
        <v>1</v>
      </c>
      <c r="O3" s="83" t="s">
        <v>2</v>
      </c>
      <c r="P3" s="84"/>
      <c r="Q3" s="84"/>
    </row>
    <row r="4" spans="1:19" ht="11.1" customHeight="1" x14ac:dyDescent="0.2">
      <c r="A4" s="5" t="s">
        <v>87</v>
      </c>
      <c r="D4" s="106" t="s">
        <v>3</v>
      </c>
      <c r="E4" s="106"/>
      <c r="F4" s="1" t="s">
        <v>4</v>
      </c>
      <c r="I4" s="13"/>
      <c r="J4" s="14" t="s">
        <v>103</v>
      </c>
      <c r="M4" s="75" t="s">
        <v>3</v>
      </c>
      <c r="N4" s="75"/>
      <c r="O4" s="14" t="s">
        <v>4</v>
      </c>
    </row>
    <row r="5" spans="1:19" s="43" customFormat="1" ht="21.95" customHeight="1" x14ac:dyDescent="0.2">
      <c r="A5" s="107" t="s">
        <v>5</v>
      </c>
      <c r="B5" s="109" t="s">
        <v>6</v>
      </c>
      <c r="C5" s="110"/>
      <c r="D5" s="107" t="s">
        <v>7</v>
      </c>
      <c r="E5" s="113" t="s">
        <v>8</v>
      </c>
      <c r="F5" s="114"/>
      <c r="G5" s="115"/>
      <c r="H5" s="107" t="s">
        <v>9</v>
      </c>
      <c r="I5" s="18"/>
      <c r="J5" s="76" t="s">
        <v>5</v>
      </c>
      <c r="K5" s="76" t="s">
        <v>6</v>
      </c>
      <c r="L5" s="76"/>
      <c r="M5" s="76" t="s">
        <v>7</v>
      </c>
      <c r="N5" s="80" t="s">
        <v>8</v>
      </c>
      <c r="O5" s="80"/>
      <c r="P5" s="80"/>
      <c r="Q5" s="76" t="s">
        <v>9</v>
      </c>
      <c r="R5" s="11"/>
      <c r="S5" s="11"/>
    </row>
    <row r="6" spans="1:19" s="43" customFormat="1" ht="21.95" customHeight="1" x14ac:dyDescent="0.2">
      <c r="A6" s="108"/>
      <c r="B6" s="111"/>
      <c r="C6" s="112"/>
      <c r="D6" s="108"/>
      <c r="E6" s="44" t="s">
        <v>10</v>
      </c>
      <c r="F6" s="44" t="s">
        <v>11</v>
      </c>
      <c r="G6" s="44" t="s">
        <v>12</v>
      </c>
      <c r="H6" s="108"/>
      <c r="I6" s="19"/>
      <c r="J6" s="77"/>
      <c r="K6" s="78"/>
      <c r="L6" s="79"/>
      <c r="M6" s="77"/>
      <c r="N6" s="20" t="s">
        <v>10</v>
      </c>
      <c r="O6" s="20" t="s">
        <v>11</v>
      </c>
      <c r="P6" s="20" t="s">
        <v>12</v>
      </c>
      <c r="Q6" s="77"/>
      <c r="R6" s="11"/>
      <c r="S6" s="11"/>
    </row>
    <row r="7" spans="1:19" s="43" customFormat="1" ht="11.1" customHeight="1" x14ac:dyDescent="0.2">
      <c r="A7" s="45">
        <v>1</v>
      </c>
      <c r="B7" s="119">
        <v>2</v>
      </c>
      <c r="C7" s="120"/>
      <c r="D7" s="45">
        <v>3</v>
      </c>
      <c r="E7" s="45">
        <v>4</v>
      </c>
      <c r="F7" s="45">
        <v>5</v>
      </c>
      <c r="G7" s="45">
        <v>6</v>
      </c>
      <c r="H7" s="45">
        <v>7</v>
      </c>
      <c r="I7" s="21"/>
      <c r="J7" s="21">
        <v>1</v>
      </c>
      <c r="K7" s="81">
        <v>2</v>
      </c>
      <c r="L7" s="81"/>
      <c r="M7" s="21">
        <v>3</v>
      </c>
      <c r="N7" s="21">
        <v>4</v>
      </c>
      <c r="O7" s="21">
        <v>5</v>
      </c>
      <c r="P7" s="21">
        <v>6</v>
      </c>
      <c r="Q7" s="21">
        <v>7</v>
      </c>
      <c r="R7" s="11"/>
      <c r="S7" s="11"/>
    </row>
    <row r="8" spans="1:19" s="43" customFormat="1" ht="12.95" customHeight="1" x14ac:dyDescent="0.2">
      <c r="A8" s="121" t="s">
        <v>40</v>
      </c>
      <c r="B8" s="122"/>
      <c r="C8" s="122"/>
      <c r="D8" s="122"/>
      <c r="E8" s="122"/>
      <c r="F8" s="122"/>
      <c r="G8" s="122"/>
      <c r="H8" s="123"/>
      <c r="I8" s="22"/>
      <c r="J8" s="74" t="s">
        <v>40</v>
      </c>
      <c r="K8" s="74"/>
      <c r="L8" s="74"/>
      <c r="M8" s="74"/>
      <c r="N8" s="74"/>
      <c r="O8" s="74"/>
      <c r="P8" s="74"/>
      <c r="Q8" s="74"/>
      <c r="R8" s="11"/>
      <c r="S8" s="11"/>
    </row>
    <row r="9" spans="1:19" s="43" customFormat="1" ht="12.95" customHeight="1" x14ac:dyDescent="0.2">
      <c r="A9" s="6">
        <v>80.510000000000005</v>
      </c>
      <c r="B9" s="116" t="s">
        <v>44</v>
      </c>
      <c r="C9" s="117"/>
      <c r="D9" s="24">
        <v>60</v>
      </c>
      <c r="E9" s="23">
        <v>8</v>
      </c>
      <c r="F9" s="39">
        <v>60</v>
      </c>
      <c r="G9" s="23">
        <v>8</v>
      </c>
      <c r="H9" s="23">
        <v>2</v>
      </c>
      <c r="I9" s="23"/>
      <c r="J9" s="23">
        <v>62</v>
      </c>
      <c r="K9" s="70" t="s">
        <v>44</v>
      </c>
      <c r="L9" s="70"/>
      <c r="M9" s="24">
        <v>60</v>
      </c>
      <c r="N9" s="23">
        <v>8</v>
      </c>
      <c r="O9" s="23">
        <v>2</v>
      </c>
      <c r="P9" s="23">
        <v>2</v>
      </c>
      <c r="Q9" s="23">
        <v>62</v>
      </c>
      <c r="R9" s="11"/>
      <c r="S9" s="11"/>
    </row>
    <row r="10" spans="1:19" s="43" customFormat="1" ht="12.95" customHeight="1" x14ac:dyDescent="0.2">
      <c r="A10" s="6">
        <v>64</v>
      </c>
      <c r="B10" s="116" t="s">
        <v>45</v>
      </c>
      <c r="C10" s="117"/>
      <c r="D10" s="46" t="s">
        <v>13</v>
      </c>
      <c r="E10" s="47">
        <v>4.13</v>
      </c>
      <c r="F10" s="6">
        <v>3.97</v>
      </c>
      <c r="G10" s="6">
        <v>18.61</v>
      </c>
      <c r="H10" s="6">
        <v>126.54</v>
      </c>
      <c r="I10" s="23"/>
      <c r="J10" s="23">
        <v>65</v>
      </c>
      <c r="K10" s="85" t="s">
        <v>45</v>
      </c>
      <c r="L10" s="86"/>
      <c r="M10" s="24" t="s">
        <v>90</v>
      </c>
      <c r="N10" s="23">
        <v>8</v>
      </c>
      <c r="O10" s="23">
        <v>5</v>
      </c>
      <c r="P10" s="23">
        <v>35</v>
      </c>
      <c r="Q10" s="23">
        <v>224</v>
      </c>
      <c r="R10" s="11"/>
      <c r="S10" s="11"/>
    </row>
    <row r="11" spans="1:19" s="43" customFormat="1" ht="12.95" customHeight="1" x14ac:dyDescent="0.2">
      <c r="A11" s="6">
        <v>282.06</v>
      </c>
      <c r="B11" s="116" t="s">
        <v>61</v>
      </c>
      <c r="C11" s="117"/>
      <c r="D11" s="8">
        <v>200</v>
      </c>
      <c r="E11" s="48"/>
      <c r="F11" s="48"/>
      <c r="G11" s="48"/>
      <c r="H11" s="48"/>
      <c r="I11" s="23"/>
      <c r="J11" s="23">
        <v>282.06</v>
      </c>
      <c r="K11" s="70" t="s">
        <v>61</v>
      </c>
      <c r="L11" s="70"/>
      <c r="M11" s="25">
        <v>200</v>
      </c>
      <c r="N11" s="24"/>
      <c r="O11" s="24"/>
      <c r="P11" s="24"/>
      <c r="Q11" s="24"/>
      <c r="R11" s="11"/>
      <c r="S11" s="11"/>
    </row>
    <row r="12" spans="1:19" s="43" customFormat="1" ht="12.95" customHeight="1" x14ac:dyDescent="0.2">
      <c r="A12" s="49">
        <v>122</v>
      </c>
      <c r="B12" s="116" t="s">
        <v>49</v>
      </c>
      <c r="C12" s="117"/>
      <c r="D12" s="8">
        <v>30</v>
      </c>
      <c r="E12" s="49">
        <v>2.4</v>
      </c>
      <c r="F12" s="49">
        <v>0.3</v>
      </c>
      <c r="G12" s="49">
        <v>13.8</v>
      </c>
      <c r="H12" s="8">
        <v>66</v>
      </c>
      <c r="I12" s="26"/>
      <c r="J12" s="26">
        <v>123</v>
      </c>
      <c r="K12" s="70" t="s">
        <v>49</v>
      </c>
      <c r="L12" s="70"/>
      <c r="M12" s="25">
        <v>50</v>
      </c>
      <c r="N12" s="26">
        <f>M12*E12/30</f>
        <v>4</v>
      </c>
      <c r="O12" s="26">
        <f>F12*M12/30</f>
        <v>0.5</v>
      </c>
      <c r="P12" s="26">
        <f>G12*M12/D12</f>
        <v>23</v>
      </c>
      <c r="Q12" s="25">
        <f>M12*H12/D12</f>
        <v>110</v>
      </c>
      <c r="R12" s="11"/>
      <c r="S12" s="11"/>
    </row>
    <row r="13" spans="1:19" s="43" customFormat="1" ht="12.95" customHeight="1" x14ac:dyDescent="0.2">
      <c r="A13" s="8">
        <v>38</v>
      </c>
      <c r="B13" s="116" t="s">
        <v>51</v>
      </c>
      <c r="C13" s="117"/>
      <c r="D13" s="8">
        <v>100</v>
      </c>
      <c r="E13" s="49">
        <v>0.4</v>
      </c>
      <c r="F13" s="49">
        <v>0.4</v>
      </c>
      <c r="G13" s="49">
        <v>9.8000000000000007</v>
      </c>
      <c r="H13" s="8">
        <v>47</v>
      </c>
      <c r="I13" s="25"/>
      <c r="J13" s="25">
        <v>38</v>
      </c>
      <c r="K13" s="70" t="s">
        <v>51</v>
      </c>
      <c r="L13" s="70"/>
      <c r="M13" s="25">
        <v>120</v>
      </c>
      <c r="N13" s="26">
        <v>0.4</v>
      </c>
      <c r="O13" s="26">
        <v>0.4</v>
      </c>
      <c r="P13" s="26">
        <v>9.8000000000000007</v>
      </c>
      <c r="Q13" s="25">
        <v>47</v>
      </c>
      <c r="R13" s="11"/>
      <c r="S13" s="11"/>
    </row>
    <row r="14" spans="1:19" s="43" customFormat="1" ht="12.95" customHeight="1" x14ac:dyDescent="0.2">
      <c r="A14" s="97" t="s">
        <v>41</v>
      </c>
      <c r="B14" s="98"/>
      <c r="C14" s="99"/>
      <c r="D14" s="50">
        <v>534</v>
      </c>
      <c r="E14" s="29">
        <f>SUM(E9:E13)</f>
        <v>14.93</v>
      </c>
      <c r="F14" s="29">
        <f>SUM(F9:F13)</f>
        <v>64.67</v>
      </c>
      <c r="G14" s="29">
        <f>SUM(G9:G13)</f>
        <v>50.209999999999994</v>
      </c>
      <c r="H14" s="29">
        <f>SUM(H9:H13)</f>
        <v>241.54000000000002</v>
      </c>
      <c r="I14" s="27"/>
      <c r="J14" s="97" t="s">
        <v>41</v>
      </c>
      <c r="K14" s="98"/>
      <c r="L14" s="99"/>
      <c r="M14" s="38">
        <f>M13+M12+M11+154+70</f>
        <v>594</v>
      </c>
      <c r="N14" s="29">
        <f>SUM(N9:N13)</f>
        <v>20.399999999999999</v>
      </c>
      <c r="O14" s="29">
        <f>SUM(O9:O13)</f>
        <v>7.9</v>
      </c>
      <c r="P14" s="29">
        <f>SUM(P9:P13)</f>
        <v>69.8</v>
      </c>
      <c r="Q14" s="29">
        <f>SUM(Q9:Q13)</f>
        <v>443</v>
      </c>
      <c r="R14" s="11"/>
      <c r="S14" s="11"/>
    </row>
    <row r="15" spans="1:19" s="43" customFormat="1" ht="12.95" customHeight="1" x14ac:dyDescent="0.2">
      <c r="A15" s="121" t="s">
        <v>42</v>
      </c>
      <c r="B15" s="122"/>
      <c r="C15" s="122"/>
      <c r="D15" s="122"/>
      <c r="E15" s="122"/>
      <c r="F15" s="122"/>
      <c r="G15" s="122"/>
      <c r="H15" s="123"/>
      <c r="I15" s="22"/>
      <c r="J15" s="74" t="s">
        <v>42</v>
      </c>
      <c r="K15" s="74"/>
      <c r="L15" s="74"/>
      <c r="M15" s="74"/>
      <c r="N15" s="74"/>
      <c r="O15" s="74"/>
      <c r="P15" s="74"/>
      <c r="Q15" s="74"/>
      <c r="R15" s="11"/>
      <c r="S15" s="11"/>
    </row>
    <row r="16" spans="1:19" s="43" customFormat="1" ht="12.95" customHeight="1" x14ac:dyDescent="0.2">
      <c r="A16" s="6">
        <v>10.02</v>
      </c>
      <c r="B16" s="116" t="s">
        <v>52</v>
      </c>
      <c r="C16" s="117"/>
      <c r="D16" s="48" t="s">
        <v>14</v>
      </c>
      <c r="E16" s="6">
        <v>1.75</v>
      </c>
      <c r="F16" s="6">
        <v>4.87</v>
      </c>
      <c r="G16" s="6">
        <v>6.02</v>
      </c>
      <c r="H16" s="6">
        <v>76.06</v>
      </c>
      <c r="I16" s="23"/>
      <c r="J16" s="23">
        <v>10.029999999999999</v>
      </c>
      <c r="K16" s="70" t="s">
        <v>52</v>
      </c>
      <c r="L16" s="70"/>
      <c r="M16" s="24" t="s">
        <v>14</v>
      </c>
      <c r="N16" s="23">
        <v>1.75</v>
      </c>
      <c r="O16" s="23">
        <v>4.87</v>
      </c>
      <c r="P16" s="23">
        <v>6.02</v>
      </c>
      <c r="Q16" s="23">
        <v>76.06</v>
      </c>
      <c r="R16" s="11"/>
      <c r="S16" s="11"/>
    </row>
    <row r="17" spans="1:19" s="43" customFormat="1" ht="12.95" customHeight="1" x14ac:dyDescent="0.2">
      <c r="A17" s="6">
        <v>233.23</v>
      </c>
      <c r="B17" s="116" t="s">
        <v>57</v>
      </c>
      <c r="C17" s="117"/>
      <c r="D17" s="48" t="s">
        <v>15</v>
      </c>
      <c r="E17" s="6">
        <v>19.829999999999998</v>
      </c>
      <c r="F17" s="6">
        <v>17.989999999999998</v>
      </c>
      <c r="G17" s="6">
        <v>2.93</v>
      </c>
      <c r="H17" s="6">
        <v>251.97</v>
      </c>
      <c r="I17" s="23"/>
      <c r="J17" s="23">
        <v>233.23</v>
      </c>
      <c r="K17" s="70" t="s">
        <v>57</v>
      </c>
      <c r="L17" s="70"/>
      <c r="M17" s="24" t="s">
        <v>92</v>
      </c>
      <c r="N17" s="23">
        <v>24.24</v>
      </c>
      <c r="O17" s="23">
        <v>21.99</v>
      </c>
      <c r="P17" s="23">
        <v>3.58</v>
      </c>
      <c r="Q17" s="23">
        <v>307.95999999999998</v>
      </c>
      <c r="R17" s="11"/>
      <c r="S17" s="11"/>
    </row>
    <row r="18" spans="1:19" s="43" customFormat="1" ht="12.95" customHeight="1" x14ac:dyDescent="0.2">
      <c r="A18" s="6">
        <v>429.22</v>
      </c>
      <c r="B18" s="116" t="s">
        <v>58</v>
      </c>
      <c r="C18" s="117"/>
      <c r="D18" s="48" t="s">
        <v>16</v>
      </c>
      <c r="E18" s="6">
        <v>4.17</v>
      </c>
      <c r="F18" s="6">
        <v>4.08</v>
      </c>
      <c r="G18" s="6">
        <v>25.75</v>
      </c>
      <c r="H18" s="6">
        <v>156.43</v>
      </c>
      <c r="I18" s="23"/>
      <c r="J18" s="23">
        <v>429.22</v>
      </c>
      <c r="K18" s="70" t="s">
        <v>58</v>
      </c>
      <c r="L18" s="70"/>
      <c r="M18" s="24" t="s">
        <v>91</v>
      </c>
      <c r="N18" s="23">
        <v>5</v>
      </c>
      <c r="O18" s="23">
        <v>4.9000000000000004</v>
      </c>
      <c r="P18" s="23">
        <v>30.9</v>
      </c>
      <c r="Q18" s="23">
        <v>187.72</v>
      </c>
      <c r="R18" s="11"/>
      <c r="S18" s="11"/>
    </row>
    <row r="19" spans="1:19" s="43" customFormat="1" ht="12.95" customHeight="1" x14ac:dyDescent="0.2">
      <c r="A19" s="6">
        <v>294.17</v>
      </c>
      <c r="B19" s="116" t="s">
        <v>62</v>
      </c>
      <c r="C19" s="117"/>
      <c r="D19" s="8">
        <v>200</v>
      </c>
      <c r="E19" s="6">
        <v>0.06</v>
      </c>
      <c r="F19" s="6">
        <v>0.01</v>
      </c>
      <c r="G19" s="6">
        <v>0.21</v>
      </c>
      <c r="H19" s="6">
        <v>2.38</v>
      </c>
      <c r="I19" s="23"/>
      <c r="J19" s="23">
        <v>294.17</v>
      </c>
      <c r="K19" s="70" t="s">
        <v>62</v>
      </c>
      <c r="L19" s="70"/>
      <c r="M19" s="25">
        <v>200</v>
      </c>
      <c r="N19" s="23">
        <v>0.06</v>
      </c>
      <c r="O19" s="23">
        <v>0.01</v>
      </c>
      <c r="P19" s="23">
        <v>0.21</v>
      </c>
      <c r="Q19" s="23">
        <v>2.38</v>
      </c>
      <c r="R19" s="11"/>
      <c r="S19" s="11"/>
    </row>
    <row r="20" spans="1:19" s="43" customFormat="1" ht="12.95" customHeight="1" x14ac:dyDescent="0.2">
      <c r="A20" s="49">
        <v>122</v>
      </c>
      <c r="B20" s="116" t="s">
        <v>49</v>
      </c>
      <c r="C20" s="117"/>
      <c r="D20" s="8">
        <v>30</v>
      </c>
      <c r="E20" s="49">
        <v>2.4</v>
      </c>
      <c r="F20" s="49">
        <v>0.3</v>
      </c>
      <c r="G20" s="49">
        <v>13.8</v>
      </c>
      <c r="H20" s="8">
        <v>66</v>
      </c>
      <c r="I20" s="26"/>
      <c r="J20" s="26">
        <v>123</v>
      </c>
      <c r="K20" s="70" t="s">
        <v>49</v>
      </c>
      <c r="L20" s="70"/>
      <c r="M20" s="25">
        <v>50</v>
      </c>
      <c r="N20" s="26">
        <f>M20*E20/30</f>
        <v>4</v>
      </c>
      <c r="O20" s="26">
        <f>F20*M20/30</f>
        <v>0.5</v>
      </c>
      <c r="P20" s="26">
        <f>G20*M20/D20</f>
        <v>23</v>
      </c>
      <c r="Q20" s="25">
        <f>M20*H20/D20</f>
        <v>110</v>
      </c>
      <c r="R20" s="11"/>
      <c r="S20" s="11"/>
    </row>
    <row r="21" spans="1:19" s="43" customFormat="1" ht="23.25" customHeight="1" x14ac:dyDescent="0.2">
      <c r="A21" s="124" t="s">
        <v>43</v>
      </c>
      <c r="B21" s="125"/>
      <c r="C21" s="126"/>
      <c r="D21" s="50">
        <v>730</v>
      </c>
      <c r="E21" s="29">
        <f>E20+E19+E18+E17+E16</f>
        <v>28.209999999999997</v>
      </c>
      <c r="F21" s="29">
        <f t="shared" ref="F21:H21" si="0">F20+F19+F18+F17+F16</f>
        <v>27.25</v>
      </c>
      <c r="G21" s="29">
        <f t="shared" si="0"/>
        <v>48.710000000000008</v>
      </c>
      <c r="H21" s="29">
        <f t="shared" si="0"/>
        <v>552.83999999999992</v>
      </c>
      <c r="I21" s="42"/>
      <c r="J21" s="90" t="s">
        <v>43</v>
      </c>
      <c r="K21" s="91"/>
      <c r="L21" s="92"/>
      <c r="M21" s="38">
        <f>M20+M19+185+110+255</f>
        <v>800</v>
      </c>
      <c r="N21" s="68">
        <f>SUM(N16:N20)</f>
        <v>35.049999999999997</v>
      </c>
      <c r="O21" s="68">
        <f t="shared" ref="O21:Q21" si="1">SUM(O16:O20)</f>
        <v>32.269999999999996</v>
      </c>
      <c r="P21" s="68">
        <f t="shared" si="1"/>
        <v>63.71</v>
      </c>
      <c r="Q21" s="68">
        <f t="shared" si="1"/>
        <v>684.12</v>
      </c>
      <c r="R21" s="11"/>
      <c r="S21" s="11"/>
    </row>
    <row r="22" spans="1:19" s="51" customFormat="1" ht="18.75" customHeight="1" x14ac:dyDescent="0.2">
      <c r="A22" s="124" t="s">
        <v>17</v>
      </c>
      <c r="B22" s="125"/>
      <c r="C22" s="126"/>
      <c r="D22" s="50">
        <f>D21+D14</f>
        <v>1264</v>
      </c>
      <c r="E22" s="50">
        <f t="shared" ref="E22:H22" si="2">E21+E14</f>
        <v>43.14</v>
      </c>
      <c r="F22" s="50">
        <f t="shared" si="2"/>
        <v>91.92</v>
      </c>
      <c r="G22" s="50">
        <f t="shared" si="2"/>
        <v>98.92</v>
      </c>
      <c r="H22" s="50">
        <f t="shared" si="2"/>
        <v>794.37999999999988</v>
      </c>
      <c r="I22" s="30"/>
      <c r="J22" s="90" t="s">
        <v>17</v>
      </c>
      <c r="K22" s="91"/>
      <c r="L22" s="92"/>
      <c r="M22" s="38">
        <f>M21+M14</f>
        <v>1394</v>
      </c>
      <c r="N22" s="38">
        <f t="shared" ref="N22:Q22" si="3">N21+N14</f>
        <v>55.449999999999996</v>
      </c>
      <c r="O22" s="38">
        <f t="shared" si="3"/>
        <v>40.169999999999995</v>
      </c>
      <c r="P22" s="38">
        <f t="shared" si="3"/>
        <v>133.51</v>
      </c>
      <c r="Q22" s="38">
        <f t="shared" si="3"/>
        <v>1127.1199999999999</v>
      </c>
      <c r="R22" s="16"/>
      <c r="S22" s="16"/>
    </row>
    <row r="23" spans="1:19" s="43" customFormat="1" ht="11.1" customHeight="1" x14ac:dyDescent="0.2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1"/>
      <c r="N23" s="11"/>
      <c r="O23" s="11"/>
      <c r="P23" s="11"/>
      <c r="Q23" s="11"/>
      <c r="R23" s="11"/>
      <c r="S23" s="11"/>
    </row>
    <row r="24" spans="1:19" s="43" customFormat="1" ht="11.1" customHeight="1" x14ac:dyDescent="0.2">
      <c r="A24" s="118" t="s">
        <v>18</v>
      </c>
      <c r="B24" s="118"/>
      <c r="C24" s="118"/>
      <c r="D24" s="118"/>
      <c r="E24" s="118"/>
      <c r="F24" s="118"/>
      <c r="G24" s="118"/>
      <c r="H24" s="118"/>
      <c r="I24" s="31"/>
      <c r="J24" s="82" t="s">
        <v>18</v>
      </c>
      <c r="K24" s="82"/>
      <c r="L24" s="82"/>
      <c r="M24" s="82"/>
      <c r="N24" s="82"/>
      <c r="O24" s="82"/>
      <c r="P24" s="82"/>
      <c r="Q24" s="82"/>
      <c r="R24" s="11"/>
      <c r="S24" s="11"/>
    </row>
    <row r="25" spans="1:19" s="43" customFormat="1" ht="11.1" customHeight="1" x14ac:dyDescent="0.2">
      <c r="A25" s="10" t="s">
        <v>39</v>
      </c>
      <c r="B25" s="9"/>
      <c r="C25" s="51"/>
      <c r="D25" s="51"/>
      <c r="E25" s="52" t="s">
        <v>1</v>
      </c>
      <c r="F25" s="127" t="s">
        <v>19</v>
      </c>
      <c r="G25" s="127"/>
      <c r="H25" s="127"/>
      <c r="I25" s="31"/>
      <c r="J25" s="16" t="s">
        <v>39</v>
      </c>
      <c r="K25" s="16"/>
      <c r="L25" s="16"/>
      <c r="M25" s="16"/>
      <c r="N25" s="17" t="s">
        <v>1</v>
      </c>
      <c r="O25" s="83" t="s">
        <v>19</v>
      </c>
      <c r="P25" s="84"/>
      <c r="Q25" s="84"/>
      <c r="R25" s="11"/>
      <c r="S25" s="11"/>
    </row>
    <row r="26" spans="1:19" s="43" customFormat="1" ht="11.1" customHeight="1" x14ac:dyDescent="0.2">
      <c r="A26" s="5" t="s">
        <v>87</v>
      </c>
      <c r="B26" s="9"/>
      <c r="C26" s="51"/>
      <c r="D26" s="128" t="s">
        <v>3</v>
      </c>
      <c r="E26" s="128"/>
      <c r="F26" s="51" t="s">
        <v>4</v>
      </c>
      <c r="G26" s="51"/>
      <c r="H26" s="51"/>
      <c r="I26" s="16"/>
      <c r="J26" s="16" t="s">
        <v>103</v>
      </c>
      <c r="K26" s="16"/>
      <c r="L26" s="16"/>
      <c r="M26" s="75" t="s">
        <v>3</v>
      </c>
      <c r="N26" s="75"/>
      <c r="O26" s="16" t="s">
        <v>4</v>
      </c>
      <c r="P26" s="16"/>
      <c r="Q26" s="16"/>
      <c r="R26" s="11"/>
      <c r="S26" s="11"/>
    </row>
    <row r="27" spans="1:19" s="43" customFormat="1" ht="21.95" customHeight="1" x14ac:dyDescent="0.2">
      <c r="A27" s="107" t="s">
        <v>5</v>
      </c>
      <c r="B27" s="109" t="s">
        <v>6</v>
      </c>
      <c r="C27" s="110"/>
      <c r="D27" s="107" t="s">
        <v>7</v>
      </c>
      <c r="E27" s="113" t="s">
        <v>8</v>
      </c>
      <c r="F27" s="114"/>
      <c r="G27" s="115"/>
      <c r="H27" s="107" t="s">
        <v>9</v>
      </c>
      <c r="I27" s="18"/>
      <c r="J27" s="76" t="s">
        <v>5</v>
      </c>
      <c r="K27" s="76" t="s">
        <v>6</v>
      </c>
      <c r="L27" s="76"/>
      <c r="M27" s="76" t="s">
        <v>7</v>
      </c>
      <c r="N27" s="80" t="s">
        <v>8</v>
      </c>
      <c r="O27" s="80"/>
      <c r="P27" s="80"/>
      <c r="Q27" s="76" t="s">
        <v>9</v>
      </c>
      <c r="R27" s="11"/>
      <c r="S27" s="11"/>
    </row>
    <row r="28" spans="1:19" s="43" customFormat="1" ht="21.95" customHeight="1" x14ac:dyDescent="0.2">
      <c r="A28" s="108"/>
      <c r="B28" s="111"/>
      <c r="C28" s="112"/>
      <c r="D28" s="108"/>
      <c r="E28" s="44" t="s">
        <v>10</v>
      </c>
      <c r="F28" s="44" t="s">
        <v>11</v>
      </c>
      <c r="G28" s="44" t="s">
        <v>12</v>
      </c>
      <c r="H28" s="108"/>
      <c r="I28" s="19"/>
      <c r="J28" s="77"/>
      <c r="K28" s="78"/>
      <c r="L28" s="79"/>
      <c r="M28" s="77"/>
      <c r="N28" s="20" t="s">
        <v>10</v>
      </c>
      <c r="O28" s="20" t="s">
        <v>11</v>
      </c>
      <c r="P28" s="20" t="s">
        <v>12</v>
      </c>
      <c r="Q28" s="77"/>
      <c r="R28" s="11"/>
      <c r="S28" s="11"/>
    </row>
    <row r="29" spans="1:19" s="43" customFormat="1" ht="11.1" customHeight="1" x14ac:dyDescent="0.2">
      <c r="A29" s="45">
        <v>1</v>
      </c>
      <c r="B29" s="119">
        <v>2</v>
      </c>
      <c r="C29" s="120"/>
      <c r="D29" s="45">
        <v>3</v>
      </c>
      <c r="E29" s="45">
        <v>4</v>
      </c>
      <c r="F29" s="45">
        <v>5</v>
      </c>
      <c r="G29" s="45">
        <v>6</v>
      </c>
      <c r="H29" s="45">
        <v>7</v>
      </c>
      <c r="I29" s="21"/>
      <c r="J29" s="21">
        <v>1</v>
      </c>
      <c r="K29" s="81">
        <v>2</v>
      </c>
      <c r="L29" s="81"/>
      <c r="M29" s="21">
        <v>3</v>
      </c>
      <c r="N29" s="21">
        <v>4</v>
      </c>
      <c r="O29" s="21">
        <v>5</v>
      </c>
      <c r="P29" s="21">
        <v>6</v>
      </c>
      <c r="Q29" s="21">
        <v>7</v>
      </c>
      <c r="R29" s="11"/>
      <c r="S29" s="11"/>
    </row>
    <row r="30" spans="1:19" s="43" customFormat="1" ht="12.95" customHeight="1" x14ac:dyDescent="0.2">
      <c r="A30" s="121" t="s">
        <v>40</v>
      </c>
      <c r="B30" s="122"/>
      <c r="C30" s="122"/>
      <c r="D30" s="122"/>
      <c r="E30" s="122"/>
      <c r="F30" s="122"/>
      <c r="G30" s="122"/>
      <c r="H30" s="123"/>
      <c r="I30" s="22"/>
      <c r="J30" s="74" t="s">
        <v>40</v>
      </c>
      <c r="K30" s="74"/>
      <c r="L30" s="74"/>
      <c r="M30" s="74"/>
      <c r="N30" s="74"/>
      <c r="O30" s="74"/>
      <c r="P30" s="74"/>
      <c r="Q30" s="74"/>
      <c r="R30" s="11"/>
      <c r="S30" s="11"/>
    </row>
    <row r="31" spans="1:19" s="43" customFormat="1" ht="12.95" customHeight="1" x14ac:dyDescent="0.2">
      <c r="A31" s="6">
        <v>649.09</v>
      </c>
      <c r="B31" s="116" t="s">
        <v>50</v>
      </c>
      <c r="C31" s="117"/>
      <c r="D31" s="7">
        <v>30</v>
      </c>
      <c r="E31" s="6">
        <v>0.42</v>
      </c>
      <c r="F31" s="6">
        <v>1.83</v>
      </c>
      <c r="G31" s="6">
        <v>2.25</v>
      </c>
      <c r="H31" s="6">
        <v>27.59</v>
      </c>
      <c r="I31" s="23"/>
      <c r="J31" s="23">
        <v>649.09</v>
      </c>
      <c r="K31" s="70" t="s">
        <v>50</v>
      </c>
      <c r="L31" s="70"/>
      <c r="M31" s="32">
        <v>60</v>
      </c>
      <c r="N31" s="23">
        <v>0.84</v>
      </c>
      <c r="O31" s="23">
        <v>3.66</v>
      </c>
      <c r="P31" s="23">
        <v>5</v>
      </c>
      <c r="Q31" s="23">
        <v>55.18</v>
      </c>
      <c r="R31" s="11"/>
      <c r="S31" s="11"/>
    </row>
    <row r="32" spans="1:19" s="43" customFormat="1" ht="12.95" customHeight="1" x14ac:dyDescent="0.2">
      <c r="A32" s="6">
        <v>218.07</v>
      </c>
      <c r="B32" s="116" t="s">
        <v>64</v>
      </c>
      <c r="C32" s="117"/>
      <c r="D32" s="7">
        <v>130</v>
      </c>
      <c r="E32" s="6">
        <v>13.65</v>
      </c>
      <c r="F32" s="6">
        <v>17.37</v>
      </c>
      <c r="G32" s="6">
        <v>2.44</v>
      </c>
      <c r="H32" s="6">
        <v>220.84</v>
      </c>
      <c r="I32" s="23"/>
      <c r="J32" s="23">
        <v>218.07</v>
      </c>
      <c r="K32" s="70" t="s">
        <v>64</v>
      </c>
      <c r="L32" s="70"/>
      <c r="M32" s="32">
        <v>130</v>
      </c>
      <c r="N32" s="23">
        <v>13.65</v>
      </c>
      <c r="O32" s="23">
        <v>17.37</v>
      </c>
      <c r="P32" s="23">
        <v>2.44</v>
      </c>
      <c r="Q32" s="23">
        <v>220.84</v>
      </c>
      <c r="R32" s="11"/>
      <c r="S32" s="11"/>
    </row>
    <row r="33" spans="1:19" s="43" customFormat="1" ht="12.95" customHeight="1" x14ac:dyDescent="0.2">
      <c r="A33" s="6">
        <v>282.06</v>
      </c>
      <c r="B33" s="116" t="s">
        <v>61</v>
      </c>
      <c r="C33" s="117"/>
      <c r="D33" s="7">
        <v>200</v>
      </c>
      <c r="E33" s="48"/>
      <c r="F33" s="48"/>
      <c r="G33" s="48"/>
      <c r="H33" s="48"/>
      <c r="I33" s="23"/>
      <c r="J33" s="23">
        <v>282.06</v>
      </c>
      <c r="K33" s="70" t="s">
        <v>61</v>
      </c>
      <c r="L33" s="70"/>
      <c r="M33" s="32">
        <v>200</v>
      </c>
      <c r="N33" s="24"/>
      <c r="O33" s="24"/>
      <c r="P33" s="24"/>
      <c r="Q33" s="24"/>
      <c r="R33" s="11"/>
      <c r="S33" s="11"/>
    </row>
    <row r="34" spans="1:19" s="43" customFormat="1" ht="12.95" customHeight="1" x14ac:dyDescent="0.2">
      <c r="A34" s="49">
        <v>122</v>
      </c>
      <c r="B34" s="116" t="s">
        <v>49</v>
      </c>
      <c r="C34" s="117"/>
      <c r="D34" s="8">
        <v>30</v>
      </c>
      <c r="E34" s="49">
        <v>2.4</v>
      </c>
      <c r="F34" s="49">
        <v>0.3</v>
      </c>
      <c r="G34" s="49">
        <v>13.8</v>
      </c>
      <c r="H34" s="8">
        <v>66</v>
      </c>
      <c r="I34" s="26"/>
      <c r="J34" s="26">
        <v>123</v>
      </c>
      <c r="K34" s="70" t="s">
        <v>49</v>
      </c>
      <c r="L34" s="70"/>
      <c r="M34" s="25">
        <v>50</v>
      </c>
      <c r="N34" s="26">
        <f>M34*E34/30</f>
        <v>4</v>
      </c>
      <c r="O34" s="26">
        <f>F34*M34/30</f>
        <v>0.5</v>
      </c>
      <c r="P34" s="26">
        <f>G34*M34/D34</f>
        <v>23</v>
      </c>
      <c r="Q34" s="25">
        <f>M34*H34/D34</f>
        <v>110</v>
      </c>
      <c r="R34" s="11"/>
      <c r="S34" s="11"/>
    </row>
    <row r="35" spans="1:19" s="43" customFormat="1" ht="12.95" customHeight="1" x14ac:dyDescent="0.2">
      <c r="A35" s="8">
        <v>476</v>
      </c>
      <c r="B35" s="116" t="s">
        <v>20</v>
      </c>
      <c r="C35" s="117"/>
      <c r="D35" s="7">
        <v>100</v>
      </c>
      <c r="E35" s="49">
        <v>3.2</v>
      </c>
      <c r="F35" s="49">
        <v>3.2</v>
      </c>
      <c r="G35" s="8">
        <v>5</v>
      </c>
      <c r="H35" s="8">
        <v>60</v>
      </c>
      <c r="I35" s="25"/>
      <c r="J35" s="25">
        <v>476</v>
      </c>
      <c r="K35" s="70" t="s">
        <v>20</v>
      </c>
      <c r="L35" s="70"/>
      <c r="M35" s="32">
        <v>110</v>
      </c>
      <c r="N35" s="26">
        <v>3.52</v>
      </c>
      <c r="O35" s="26">
        <v>3.52</v>
      </c>
      <c r="P35" s="25">
        <v>5.5</v>
      </c>
      <c r="Q35" s="25">
        <v>66</v>
      </c>
      <c r="R35" s="11"/>
      <c r="S35" s="11"/>
    </row>
    <row r="36" spans="1:19" s="43" customFormat="1" ht="12.95" customHeight="1" x14ac:dyDescent="0.2">
      <c r="A36" s="101" t="s">
        <v>41</v>
      </c>
      <c r="B36" s="102"/>
      <c r="C36" s="103"/>
      <c r="D36" s="50">
        <v>510</v>
      </c>
      <c r="E36" s="29">
        <f>SUM(E31:E35)</f>
        <v>19.669999999999998</v>
      </c>
      <c r="F36" s="34">
        <f t="shared" ref="F36:H36" si="4">SUM(F31:F35)</f>
        <v>22.700000000000003</v>
      </c>
      <c r="G36" s="29">
        <f t="shared" si="4"/>
        <v>23.490000000000002</v>
      </c>
      <c r="H36" s="29">
        <f t="shared" si="4"/>
        <v>374.43</v>
      </c>
      <c r="I36" s="33"/>
      <c r="J36" s="71" t="s">
        <v>41</v>
      </c>
      <c r="K36" s="72"/>
      <c r="L36" s="73"/>
      <c r="M36" s="38">
        <f>M35+M34+M33+M32+M31</f>
        <v>550</v>
      </c>
      <c r="N36" s="29">
        <f>SUM(N31:N35)</f>
        <v>22.01</v>
      </c>
      <c r="O36" s="34">
        <f t="shared" ref="O36:Q36" si="5">SUM(O31:O35)</f>
        <v>25.05</v>
      </c>
      <c r="P36" s="29">
        <f t="shared" si="5"/>
        <v>35.94</v>
      </c>
      <c r="Q36" s="29">
        <f t="shared" si="5"/>
        <v>452.02</v>
      </c>
      <c r="R36" s="11"/>
      <c r="S36" s="11"/>
    </row>
    <row r="37" spans="1:19" s="43" customFormat="1" ht="12.95" customHeight="1" x14ac:dyDescent="0.2">
      <c r="A37" s="129" t="s">
        <v>42</v>
      </c>
      <c r="B37" s="130"/>
      <c r="C37" s="131"/>
      <c r="D37" s="50"/>
      <c r="E37" s="53"/>
      <c r="F37" s="53"/>
      <c r="G37" s="53"/>
      <c r="H37" s="53"/>
      <c r="I37" s="27"/>
      <c r="J37" s="97" t="s">
        <v>42</v>
      </c>
      <c r="K37" s="98"/>
      <c r="L37" s="99"/>
      <c r="M37" s="28"/>
      <c r="N37" s="35"/>
      <c r="O37" s="35"/>
      <c r="P37" s="35"/>
      <c r="Q37" s="35"/>
      <c r="R37" s="11"/>
      <c r="S37" s="11"/>
    </row>
    <row r="38" spans="1:19" s="43" customFormat="1" ht="12.95" customHeight="1" x14ac:dyDescent="0.2">
      <c r="A38" s="6">
        <v>425.07</v>
      </c>
      <c r="B38" s="116" t="s">
        <v>88</v>
      </c>
      <c r="C38" s="117"/>
      <c r="D38" s="7">
        <v>60</v>
      </c>
      <c r="E38" s="6">
        <v>1.86</v>
      </c>
      <c r="F38" s="6">
        <v>0.12</v>
      </c>
      <c r="G38" s="6">
        <v>3.9</v>
      </c>
      <c r="H38" s="8">
        <v>24</v>
      </c>
      <c r="I38" s="23"/>
      <c r="J38" s="23">
        <v>425.07</v>
      </c>
      <c r="K38" s="70" t="s">
        <v>88</v>
      </c>
      <c r="L38" s="70"/>
      <c r="M38" s="32">
        <v>60</v>
      </c>
      <c r="N38" s="23">
        <v>1.86</v>
      </c>
      <c r="O38" s="23">
        <v>0.12</v>
      </c>
      <c r="P38" s="23">
        <v>3.9</v>
      </c>
      <c r="Q38" s="25">
        <v>24</v>
      </c>
      <c r="R38" s="11"/>
      <c r="S38" s="11"/>
    </row>
    <row r="39" spans="1:19" s="43" customFormat="1" ht="12.95" customHeight="1" x14ac:dyDescent="0.2">
      <c r="A39" s="8">
        <v>66</v>
      </c>
      <c r="B39" s="116" t="s">
        <v>65</v>
      </c>
      <c r="C39" s="117"/>
      <c r="D39" s="7">
        <v>250</v>
      </c>
      <c r="E39" s="6">
        <v>2.92</v>
      </c>
      <c r="F39" s="6">
        <v>5.84</v>
      </c>
      <c r="G39" s="6">
        <v>14.62</v>
      </c>
      <c r="H39" s="6">
        <v>122.86</v>
      </c>
      <c r="I39" s="25"/>
      <c r="J39" s="25">
        <v>66</v>
      </c>
      <c r="K39" s="70" t="s">
        <v>65</v>
      </c>
      <c r="L39" s="70"/>
      <c r="M39" s="32">
        <v>250</v>
      </c>
      <c r="N39" s="23">
        <v>2.92</v>
      </c>
      <c r="O39" s="23">
        <v>5.84</v>
      </c>
      <c r="P39" s="23">
        <v>14.62</v>
      </c>
      <c r="Q39" s="23">
        <v>122.86</v>
      </c>
      <c r="R39" s="11"/>
      <c r="S39" s="11"/>
    </row>
    <row r="40" spans="1:19" s="43" customFormat="1" ht="12.95" customHeight="1" x14ac:dyDescent="0.2">
      <c r="A40" s="49">
        <v>118.1</v>
      </c>
      <c r="B40" s="116" t="s">
        <v>63</v>
      </c>
      <c r="C40" s="117"/>
      <c r="D40" s="7">
        <v>200</v>
      </c>
      <c r="E40" s="6">
        <v>16.21</v>
      </c>
      <c r="F40" s="6">
        <v>19.13</v>
      </c>
      <c r="G40" s="6">
        <v>15.14</v>
      </c>
      <c r="H40" s="6">
        <v>298.56</v>
      </c>
      <c r="I40" s="26"/>
      <c r="J40" s="26">
        <v>118.1</v>
      </c>
      <c r="K40" s="70" t="s">
        <v>63</v>
      </c>
      <c r="L40" s="70"/>
      <c r="M40" s="32">
        <v>250</v>
      </c>
      <c r="N40" s="23">
        <v>20.260000000000002</v>
      </c>
      <c r="O40" s="23">
        <v>23.91</v>
      </c>
      <c r="P40" s="23">
        <v>18.93</v>
      </c>
      <c r="Q40" s="23">
        <v>372.5</v>
      </c>
      <c r="R40" s="11"/>
      <c r="S40" s="11"/>
    </row>
    <row r="41" spans="1:19" s="43" customFormat="1" ht="12.95" customHeight="1" x14ac:dyDescent="0.2">
      <c r="A41" s="6">
        <v>282.06</v>
      </c>
      <c r="B41" s="116" t="s">
        <v>61</v>
      </c>
      <c r="C41" s="117"/>
      <c r="D41" s="7">
        <v>200</v>
      </c>
      <c r="E41" s="48"/>
      <c r="F41" s="48"/>
      <c r="G41" s="48"/>
      <c r="H41" s="48"/>
      <c r="I41" s="23"/>
      <c r="J41" s="23">
        <v>282.06</v>
      </c>
      <c r="K41" s="70" t="s">
        <v>61</v>
      </c>
      <c r="L41" s="70"/>
      <c r="M41" s="32">
        <v>200</v>
      </c>
      <c r="N41" s="24"/>
      <c r="O41" s="24"/>
      <c r="P41" s="24"/>
      <c r="Q41" s="24"/>
      <c r="R41" s="11"/>
      <c r="S41" s="11"/>
    </row>
    <row r="42" spans="1:19" s="43" customFormat="1" ht="12.95" customHeight="1" x14ac:dyDescent="0.2">
      <c r="A42" s="49">
        <v>122</v>
      </c>
      <c r="B42" s="116" t="s">
        <v>49</v>
      </c>
      <c r="C42" s="117"/>
      <c r="D42" s="8">
        <v>30</v>
      </c>
      <c r="E42" s="49">
        <v>2.4</v>
      </c>
      <c r="F42" s="49">
        <v>0.3</v>
      </c>
      <c r="G42" s="49">
        <v>13.8</v>
      </c>
      <c r="H42" s="8">
        <v>66</v>
      </c>
      <c r="I42" s="26"/>
      <c r="J42" s="26">
        <v>123</v>
      </c>
      <c r="K42" s="70" t="s">
        <v>49</v>
      </c>
      <c r="L42" s="70"/>
      <c r="M42" s="25">
        <v>50</v>
      </c>
      <c r="N42" s="26">
        <f>M42*E42/30</f>
        <v>4</v>
      </c>
      <c r="O42" s="26">
        <f>F42*M42/30</f>
        <v>0.5</v>
      </c>
      <c r="P42" s="26">
        <f>G42*M42/D42</f>
        <v>23</v>
      </c>
      <c r="Q42" s="25">
        <f>M42*H42/D42</f>
        <v>110</v>
      </c>
      <c r="R42" s="11"/>
      <c r="S42" s="11"/>
    </row>
    <row r="43" spans="1:19" s="43" customFormat="1" ht="18.75" customHeight="1" x14ac:dyDescent="0.2">
      <c r="A43" s="124" t="s">
        <v>43</v>
      </c>
      <c r="B43" s="125"/>
      <c r="C43" s="126"/>
      <c r="D43" s="50">
        <v>730</v>
      </c>
      <c r="E43" s="29">
        <f>SUM(E38:E42)</f>
        <v>23.39</v>
      </c>
      <c r="F43" s="29">
        <f t="shared" ref="F43:H43" si="6">SUM(F38:F42)</f>
        <v>25.39</v>
      </c>
      <c r="G43" s="29">
        <f t="shared" si="6"/>
        <v>47.459999999999994</v>
      </c>
      <c r="H43" s="29">
        <f t="shared" si="6"/>
        <v>511.42</v>
      </c>
      <c r="I43" s="42"/>
      <c r="J43" s="90" t="s">
        <v>43</v>
      </c>
      <c r="K43" s="91"/>
      <c r="L43" s="92"/>
      <c r="M43" s="38">
        <f>M42+M40+M41+M39+M38</f>
        <v>810</v>
      </c>
      <c r="N43" s="29">
        <f>SUM(N38:N42)</f>
        <v>29.040000000000003</v>
      </c>
      <c r="O43" s="29">
        <f t="shared" ref="O43:Q43" si="7">SUM(O38:O42)</f>
        <v>30.37</v>
      </c>
      <c r="P43" s="29">
        <f t="shared" si="7"/>
        <v>60.45</v>
      </c>
      <c r="Q43" s="29">
        <f t="shared" si="7"/>
        <v>629.36</v>
      </c>
      <c r="R43" s="11"/>
      <c r="S43" s="11"/>
    </row>
    <row r="44" spans="1:19" s="51" customFormat="1" ht="18.75" customHeight="1" x14ac:dyDescent="0.2">
      <c r="A44" s="60" t="s">
        <v>17</v>
      </c>
      <c r="B44" s="58"/>
      <c r="C44" s="59"/>
      <c r="D44" s="50">
        <f>D43+D36</f>
        <v>1240</v>
      </c>
      <c r="E44" s="50">
        <f t="shared" ref="E44:H44" si="8">E43+E36</f>
        <v>43.06</v>
      </c>
      <c r="F44" s="50">
        <f t="shared" si="8"/>
        <v>48.09</v>
      </c>
      <c r="G44" s="50">
        <f t="shared" si="8"/>
        <v>70.949999999999989</v>
      </c>
      <c r="H44" s="50">
        <f t="shared" si="8"/>
        <v>885.85</v>
      </c>
      <c r="I44" s="30"/>
      <c r="J44" s="90" t="s">
        <v>17</v>
      </c>
      <c r="K44" s="91"/>
      <c r="L44" s="92"/>
      <c r="M44" s="38">
        <f>M43+M36</f>
        <v>1360</v>
      </c>
      <c r="N44" s="38">
        <f t="shared" ref="N44:Q44" si="9">N43+N36</f>
        <v>51.050000000000004</v>
      </c>
      <c r="O44" s="38">
        <f t="shared" si="9"/>
        <v>55.42</v>
      </c>
      <c r="P44" s="38">
        <f t="shared" si="9"/>
        <v>96.39</v>
      </c>
      <c r="Q44" s="38">
        <f t="shared" si="9"/>
        <v>1081.3800000000001</v>
      </c>
      <c r="R44" s="16"/>
      <c r="S44" s="16"/>
    </row>
    <row r="45" spans="1:19" s="43" customFormat="1" ht="11.1" customHeight="1" x14ac:dyDescent="0.2">
      <c r="A45" s="139"/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1"/>
      <c r="N45" s="11"/>
      <c r="O45" s="11"/>
      <c r="P45" s="11"/>
      <c r="Q45" s="11"/>
      <c r="R45" s="11"/>
      <c r="S45" s="11"/>
    </row>
    <row r="46" spans="1:19" s="43" customFormat="1" ht="11.1" customHeight="1" x14ac:dyDescent="0.2">
      <c r="A46" s="118" t="s">
        <v>21</v>
      </c>
      <c r="B46" s="118"/>
      <c r="C46" s="118"/>
      <c r="D46" s="118"/>
      <c r="E46" s="118"/>
      <c r="F46" s="118"/>
      <c r="G46" s="118"/>
      <c r="H46" s="118"/>
      <c r="I46" s="31"/>
      <c r="J46" s="82" t="s">
        <v>21</v>
      </c>
      <c r="K46" s="82"/>
      <c r="L46" s="82"/>
      <c r="M46" s="82"/>
      <c r="N46" s="82"/>
      <c r="O46" s="82"/>
      <c r="P46" s="82"/>
      <c r="Q46" s="82"/>
      <c r="R46" s="11"/>
      <c r="S46" s="11"/>
    </row>
    <row r="47" spans="1:19" s="43" customFormat="1" ht="11.1" customHeight="1" x14ac:dyDescent="0.2">
      <c r="A47" s="10" t="s">
        <v>39</v>
      </c>
      <c r="B47" s="9"/>
      <c r="C47" s="51"/>
      <c r="D47" s="51"/>
      <c r="E47" s="52" t="s">
        <v>1</v>
      </c>
      <c r="F47" s="127" t="s">
        <v>22</v>
      </c>
      <c r="G47" s="127"/>
      <c r="H47" s="127"/>
      <c r="I47" s="31"/>
      <c r="J47" s="16" t="s">
        <v>39</v>
      </c>
      <c r="K47" s="16"/>
      <c r="L47" s="16"/>
      <c r="M47" s="16"/>
      <c r="N47" s="17" t="s">
        <v>1</v>
      </c>
      <c r="O47" s="83" t="s">
        <v>22</v>
      </c>
      <c r="P47" s="84"/>
      <c r="Q47" s="84"/>
      <c r="R47" s="11"/>
      <c r="S47" s="11"/>
    </row>
    <row r="48" spans="1:19" s="43" customFormat="1" ht="11.1" customHeight="1" x14ac:dyDescent="0.2">
      <c r="A48" s="5" t="s">
        <v>87</v>
      </c>
      <c r="B48" s="9"/>
      <c r="C48" s="51"/>
      <c r="D48" s="128" t="s">
        <v>3</v>
      </c>
      <c r="E48" s="128"/>
      <c r="F48" s="51" t="s">
        <v>4</v>
      </c>
      <c r="G48" s="51"/>
      <c r="H48" s="51"/>
      <c r="I48" s="16"/>
      <c r="J48" s="16" t="s">
        <v>103</v>
      </c>
      <c r="K48" s="16"/>
      <c r="L48" s="16"/>
      <c r="M48" s="75" t="s">
        <v>3</v>
      </c>
      <c r="N48" s="75"/>
      <c r="O48" s="16" t="s">
        <v>4</v>
      </c>
      <c r="P48" s="16"/>
      <c r="Q48" s="16"/>
      <c r="R48" s="11"/>
      <c r="S48" s="11"/>
    </row>
    <row r="49" spans="1:19" s="43" customFormat="1" ht="21.95" customHeight="1" x14ac:dyDescent="0.2">
      <c r="A49" s="107" t="s">
        <v>5</v>
      </c>
      <c r="B49" s="109" t="s">
        <v>6</v>
      </c>
      <c r="C49" s="110"/>
      <c r="D49" s="107" t="s">
        <v>7</v>
      </c>
      <c r="E49" s="113" t="s">
        <v>8</v>
      </c>
      <c r="F49" s="114"/>
      <c r="G49" s="115"/>
      <c r="H49" s="107" t="s">
        <v>9</v>
      </c>
      <c r="I49" s="18"/>
      <c r="J49" s="76" t="s">
        <v>5</v>
      </c>
      <c r="K49" s="76" t="s">
        <v>6</v>
      </c>
      <c r="L49" s="76"/>
      <c r="M49" s="76" t="s">
        <v>7</v>
      </c>
      <c r="N49" s="80" t="s">
        <v>8</v>
      </c>
      <c r="O49" s="80"/>
      <c r="P49" s="80"/>
      <c r="Q49" s="76" t="s">
        <v>9</v>
      </c>
      <c r="R49" s="11"/>
      <c r="S49" s="11"/>
    </row>
    <row r="50" spans="1:19" s="43" customFormat="1" ht="21.95" customHeight="1" x14ac:dyDescent="0.2">
      <c r="A50" s="108"/>
      <c r="B50" s="111"/>
      <c r="C50" s="112"/>
      <c r="D50" s="108"/>
      <c r="E50" s="44" t="s">
        <v>10</v>
      </c>
      <c r="F50" s="44" t="s">
        <v>11</v>
      </c>
      <c r="G50" s="44" t="s">
        <v>12</v>
      </c>
      <c r="H50" s="108"/>
      <c r="I50" s="19"/>
      <c r="J50" s="77"/>
      <c r="K50" s="78"/>
      <c r="L50" s="79"/>
      <c r="M50" s="77"/>
      <c r="N50" s="20" t="s">
        <v>10</v>
      </c>
      <c r="O50" s="20" t="s">
        <v>11</v>
      </c>
      <c r="P50" s="20" t="s">
        <v>12</v>
      </c>
      <c r="Q50" s="77"/>
      <c r="R50" s="11"/>
      <c r="S50" s="11"/>
    </row>
    <row r="51" spans="1:19" s="43" customFormat="1" ht="12.95" customHeight="1" x14ac:dyDescent="0.2">
      <c r="A51" s="45">
        <v>1</v>
      </c>
      <c r="B51" s="119">
        <v>2</v>
      </c>
      <c r="C51" s="120"/>
      <c r="D51" s="45">
        <v>3</v>
      </c>
      <c r="E51" s="45">
        <v>4</v>
      </c>
      <c r="F51" s="45">
        <v>5</v>
      </c>
      <c r="G51" s="45">
        <v>6</v>
      </c>
      <c r="H51" s="45">
        <v>7</v>
      </c>
      <c r="I51" s="21"/>
      <c r="J51" s="21">
        <v>1</v>
      </c>
      <c r="K51" s="81">
        <v>2</v>
      </c>
      <c r="L51" s="81"/>
      <c r="M51" s="21">
        <v>3</v>
      </c>
      <c r="N51" s="21">
        <v>4</v>
      </c>
      <c r="O51" s="21">
        <v>5</v>
      </c>
      <c r="P51" s="21">
        <v>6</v>
      </c>
      <c r="Q51" s="21">
        <v>7</v>
      </c>
      <c r="R51" s="11"/>
      <c r="S51" s="11"/>
    </row>
    <row r="52" spans="1:19" s="43" customFormat="1" ht="12.95" customHeight="1" x14ac:dyDescent="0.2">
      <c r="A52" s="121" t="s">
        <v>40</v>
      </c>
      <c r="B52" s="122"/>
      <c r="C52" s="122"/>
      <c r="D52" s="122"/>
      <c r="E52" s="122"/>
      <c r="F52" s="122"/>
      <c r="G52" s="122"/>
      <c r="H52" s="123"/>
      <c r="I52" s="22"/>
      <c r="J52" s="74" t="s">
        <v>40</v>
      </c>
      <c r="K52" s="74"/>
      <c r="L52" s="74"/>
      <c r="M52" s="74"/>
      <c r="N52" s="74"/>
      <c r="O52" s="74"/>
      <c r="P52" s="74"/>
      <c r="Q52" s="74"/>
      <c r="R52" s="11"/>
      <c r="S52" s="11"/>
    </row>
    <row r="53" spans="1:19" s="43" customFormat="1" ht="12.95" customHeight="1" x14ac:dyDescent="0.2">
      <c r="A53" s="6">
        <v>445.14</v>
      </c>
      <c r="B53" s="116" t="s">
        <v>66</v>
      </c>
      <c r="C53" s="117"/>
      <c r="D53" s="8">
        <v>60</v>
      </c>
      <c r="E53" s="6">
        <v>9.51</v>
      </c>
      <c r="F53" s="6">
        <v>10.029999999999999</v>
      </c>
      <c r="G53" s="6">
        <v>6.56</v>
      </c>
      <c r="H53" s="6">
        <v>154.37</v>
      </c>
      <c r="I53" s="23"/>
      <c r="J53" s="23">
        <v>445.14</v>
      </c>
      <c r="K53" s="70" t="s">
        <v>66</v>
      </c>
      <c r="L53" s="70"/>
      <c r="M53" s="25">
        <v>60</v>
      </c>
      <c r="N53" s="23">
        <v>9.51</v>
      </c>
      <c r="O53" s="23">
        <v>10.029999999999999</v>
      </c>
      <c r="P53" s="23">
        <v>6.56</v>
      </c>
      <c r="Q53" s="23">
        <v>154.37</v>
      </c>
      <c r="R53" s="11"/>
      <c r="S53" s="11"/>
    </row>
    <row r="54" spans="1:19" s="43" customFormat="1" ht="12.95" customHeight="1" x14ac:dyDescent="0.2">
      <c r="A54" s="8">
        <v>211</v>
      </c>
      <c r="B54" s="116" t="s">
        <v>46</v>
      </c>
      <c r="C54" s="117"/>
      <c r="D54" s="48" t="s">
        <v>13</v>
      </c>
      <c r="E54" s="6">
        <v>5.04</v>
      </c>
      <c r="F54" s="6">
        <v>3.49</v>
      </c>
      <c r="G54" s="6">
        <v>32.130000000000003</v>
      </c>
      <c r="H54" s="6">
        <v>180.23</v>
      </c>
      <c r="I54" s="25"/>
      <c r="J54" s="25">
        <v>211</v>
      </c>
      <c r="K54" s="70" t="s">
        <v>46</v>
      </c>
      <c r="L54" s="70"/>
      <c r="M54" s="24" t="s">
        <v>90</v>
      </c>
      <c r="N54" s="23">
        <v>5.82</v>
      </c>
      <c r="O54" s="23">
        <v>4.03</v>
      </c>
      <c r="P54" s="23">
        <v>37.07</v>
      </c>
      <c r="Q54" s="23">
        <v>207.96</v>
      </c>
      <c r="R54" s="11"/>
      <c r="S54" s="11"/>
    </row>
    <row r="55" spans="1:19" s="43" customFormat="1" ht="12.95" customHeight="1" x14ac:dyDescent="0.2">
      <c r="A55" s="6">
        <v>282.06</v>
      </c>
      <c r="B55" s="116" t="s">
        <v>61</v>
      </c>
      <c r="C55" s="117"/>
      <c r="D55" s="8">
        <v>200</v>
      </c>
      <c r="E55" s="48"/>
      <c r="F55" s="48"/>
      <c r="G55" s="48"/>
      <c r="H55" s="48"/>
      <c r="I55" s="23"/>
      <c r="J55" s="23">
        <v>282.06</v>
      </c>
      <c r="K55" s="70" t="s">
        <v>61</v>
      </c>
      <c r="L55" s="70"/>
      <c r="M55" s="25">
        <v>200</v>
      </c>
      <c r="N55" s="24"/>
      <c r="O55" s="24"/>
      <c r="P55" s="24"/>
      <c r="Q55" s="24"/>
      <c r="R55" s="11"/>
      <c r="S55" s="11"/>
    </row>
    <row r="56" spans="1:19" s="43" customFormat="1" ht="12.95" customHeight="1" x14ac:dyDescent="0.2">
      <c r="A56" s="49">
        <v>122</v>
      </c>
      <c r="B56" s="116" t="s">
        <v>49</v>
      </c>
      <c r="C56" s="117"/>
      <c r="D56" s="8">
        <v>30</v>
      </c>
      <c r="E56" s="49">
        <v>2.4</v>
      </c>
      <c r="F56" s="49">
        <v>0.3</v>
      </c>
      <c r="G56" s="49">
        <v>13.8</v>
      </c>
      <c r="H56" s="8">
        <v>66</v>
      </c>
      <c r="I56" s="26"/>
      <c r="J56" s="26">
        <v>123</v>
      </c>
      <c r="K56" s="70" t="s">
        <v>49</v>
      </c>
      <c r="L56" s="70"/>
      <c r="M56" s="25">
        <v>50</v>
      </c>
      <c r="N56" s="26">
        <f>M56*E56/30</f>
        <v>4</v>
      </c>
      <c r="O56" s="26">
        <f>F56*M56/30</f>
        <v>0.5</v>
      </c>
      <c r="P56" s="26">
        <f>G56*M56/D56</f>
        <v>23</v>
      </c>
      <c r="Q56" s="25">
        <f>M56*H56/D56</f>
        <v>110</v>
      </c>
      <c r="R56" s="11"/>
      <c r="S56" s="11"/>
    </row>
    <row r="57" spans="1:19" s="43" customFormat="1" ht="12.95" customHeight="1" x14ac:dyDescent="0.2">
      <c r="A57" s="8">
        <v>38</v>
      </c>
      <c r="B57" s="116" t="s">
        <v>51</v>
      </c>
      <c r="C57" s="117"/>
      <c r="D57" s="8">
        <v>100</v>
      </c>
      <c r="E57" s="49">
        <v>0.4</v>
      </c>
      <c r="F57" s="49">
        <v>0.4</v>
      </c>
      <c r="G57" s="49">
        <v>9.8000000000000007</v>
      </c>
      <c r="H57" s="8">
        <v>47</v>
      </c>
      <c r="I57" s="25"/>
      <c r="J57" s="25">
        <v>38</v>
      </c>
      <c r="K57" s="70" t="s">
        <v>51</v>
      </c>
      <c r="L57" s="70"/>
      <c r="M57" s="25">
        <v>120</v>
      </c>
      <c r="N57" s="26">
        <v>0.48</v>
      </c>
      <c r="O57" s="26">
        <v>0.5</v>
      </c>
      <c r="P57" s="26">
        <v>11.76</v>
      </c>
      <c r="Q57" s="25">
        <v>56.4</v>
      </c>
      <c r="R57" s="11"/>
      <c r="S57" s="11"/>
    </row>
    <row r="58" spans="1:19" s="43" customFormat="1" ht="12.95" customHeight="1" x14ac:dyDescent="0.2">
      <c r="A58" s="132" t="s">
        <v>41</v>
      </c>
      <c r="B58" s="133"/>
      <c r="C58" s="134"/>
      <c r="D58" s="50">
        <v>514</v>
      </c>
      <c r="E58" s="29">
        <f>SUM(E53:E57)</f>
        <v>17.349999999999998</v>
      </c>
      <c r="F58" s="29">
        <f t="shared" ref="F58:H58" si="10">SUM(F53:F57)</f>
        <v>14.22</v>
      </c>
      <c r="G58" s="29">
        <f t="shared" si="10"/>
        <v>62.290000000000006</v>
      </c>
      <c r="H58" s="34">
        <f t="shared" si="10"/>
        <v>447.6</v>
      </c>
      <c r="I58" s="36"/>
      <c r="J58" s="93" t="s">
        <v>41</v>
      </c>
      <c r="K58" s="94"/>
      <c r="L58" s="95"/>
      <c r="M58" s="38">
        <f>M57+M56+M55+M53+154</f>
        <v>584</v>
      </c>
      <c r="N58" s="29">
        <f>SUM(N53:N57)</f>
        <v>19.809999999999999</v>
      </c>
      <c r="O58" s="29">
        <f t="shared" ref="O58:Q58" si="11">SUM(O53:O57)</f>
        <v>15.059999999999999</v>
      </c>
      <c r="P58" s="29">
        <f t="shared" si="11"/>
        <v>78.39</v>
      </c>
      <c r="Q58" s="34">
        <f t="shared" si="11"/>
        <v>528.73</v>
      </c>
      <c r="R58" s="11"/>
      <c r="S58" s="11"/>
    </row>
    <row r="59" spans="1:19" s="43" customFormat="1" ht="12.95" customHeight="1" x14ac:dyDescent="0.2">
      <c r="A59" s="121" t="s">
        <v>42</v>
      </c>
      <c r="B59" s="122"/>
      <c r="C59" s="122"/>
      <c r="D59" s="122"/>
      <c r="E59" s="122"/>
      <c r="F59" s="122"/>
      <c r="G59" s="122"/>
      <c r="H59" s="123"/>
      <c r="I59" s="22"/>
      <c r="J59" s="74" t="s">
        <v>42</v>
      </c>
      <c r="K59" s="74"/>
      <c r="L59" s="74"/>
      <c r="M59" s="74"/>
      <c r="N59" s="74"/>
      <c r="O59" s="74"/>
      <c r="P59" s="74"/>
      <c r="Q59" s="74"/>
      <c r="R59" s="11"/>
      <c r="S59" s="11"/>
    </row>
    <row r="60" spans="1:19" s="43" customFormat="1" ht="12.95" customHeight="1" x14ac:dyDescent="0.2">
      <c r="A60" s="6">
        <v>65.36</v>
      </c>
      <c r="B60" s="116" t="s">
        <v>67</v>
      </c>
      <c r="C60" s="117"/>
      <c r="D60" s="8">
        <v>250</v>
      </c>
      <c r="E60" s="6">
        <v>2.21</v>
      </c>
      <c r="F60" s="6">
        <v>6.43</v>
      </c>
      <c r="G60" s="8">
        <v>11</v>
      </c>
      <c r="H60" s="6">
        <v>111.34</v>
      </c>
      <c r="I60" s="23"/>
      <c r="J60" s="23">
        <v>65.36</v>
      </c>
      <c r="K60" s="70" t="s">
        <v>67</v>
      </c>
      <c r="L60" s="70"/>
      <c r="M60" s="25">
        <v>250</v>
      </c>
      <c r="N60" s="23">
        <v>2.21</v>
      </c>
      <c r="O60" s="23">
        <v>6.43</v>
      </c>
      <c r="P60" s="25">
        <v>11</v>
      </c>
      <c r="Q60" s="23">
        <v>111.34</v>
      </c>
      <c r="R60" s="11"/>
      <c r="S60" s="11"/>
    </row>
    <row r="61" spans="1:19" s="43" customFormat="1" ht="12.95" customHeight="1" x14ac:dyDescent="0.2">
      <c r="A61" s="6">
        <v>80.510000000000005</v>
      </c>
      <c r="B61" s="116" t="s">
        <v>44</v>
      </c>
      <c r="C61" s="117"/>
      <c r="D61" s="24">
        <v>60</v>
      </c>
      <c r="E61" s="23">
        <v>8</v>
      </c>
      <c r="F61" s="39">
        <v>60</v>
      </c>
      <c r="G61" s="23">
        <v>8</v>
      </c>
      <c r="H61" s="23">
        <v>2</v>
      </c>
      <c r="I61" s="23">
        <v>2</v>
      </c>
      <c r="J61" s="23">
        <v>62</v>
      </c>
      <c r="K61" s="70" t="s">
        <v>44</v>
      </c>
      <c r="L61" s="70"/>
      <c r="M61" s="24">
        <v>90</v>
      </c>
      <c r="N61" s="23">
        <v>12</v>
      </c>
      <c r="O61" s="23">
        <v>3</v>
      </c>
      <c r="P61" s="23">
        <v>3</v>
      </c>
      <c r="Q61" s="23">
        <v>93</v>
      </c>
      <c r="R61" s="11"/>
      <c r="S61" s="11"/>
    </row>
    <row r="62" spans="1:19" s="43" customFormat="1" ht="12.95" customHeight="1" x14ac:dyDescent="0.2">
      <c r="A62" s="6">
        <v>136.21</v>
      </c>
      <c r="B62" s="116" t="s">
        <v>48</v>
      </c>
      <c r="C62" s="117"/>
      <c r="D62" s="48" t="s">
        <v>16</v>
      </c>
      <c r="E62" s="6">
        <v>3.24</v>
      </c>
      <c r="F62" s="6">
        <v>4.2699999999999996</v>
      </c>
      <c r="G62" s="6">
        <v>26.15</v>
      </c>
      <c r="H62" s="6">
        <v>156.25</v>
      </c>
      <c r="I62" s="23"/>
      <c r="J62" s="23">
        <v>136.21</v>
      </c>
      <c r="K62" s="70" t="s">
        <v>48</v>
      </c>
      <c r="L62" s="70"/>
      <c r="M62" s="24" t="s">
        <v>91</v>
      </c>
      <c r="N62" s="23">
        <v>3.89</v>
      </c>
      <c r="O62" s="23">
        <v>6.41</v>
      </c>
      <c r="P62" s="23">
        <v>31.38</v>
      </c>
      <c r="Q62" s="23">
        <v>234.38</v>
      </c>
      <c r="R62" s="11"/>
      <c r="S62" s="11"/>
    </row>
    <row r="63" spans="1:19" s="43" customFormat="1" ht="12.95" customHeight="1" x14ac:dyDescent="0.2">
      <c r="A63" s="6">
        <v>91.01</v>
      </c>
      <c r="B63" s="116" t="s">
        <v>93</v>
      </c>
      <c r="C63" s="117"/>
      <c r="D63" s="48">
        <v>30</v>
      </c>
      <c r="E63" s="6">
        <v>1</v>
      </c>
      <c r="F63" s="6">
        <v>2</v>
      </c>
      <c r="G63" s="6">
        <v>2</v>
      </c>
      <c r="H63" s="6">
        <v>22</v>
      </c>
      <c r="I63" s="23"/>
      <c r="J63" s="6">
        <v>91.01</v>
      </c>
      <c r="K63" s="96" t="s">
        <v>93</v>
      </c>
      <c r="L63" s="96"/>
      <c r="M63" s="48">
        <v>30</v>
      </c>
      <c r="N63" s="6">
        <v>1</v>
      </c>
      <c r="O63" s="6">
        <v>2</v>
      </c>
      <c r="P63" s="6">
        <v>2</v>
      </c>
      <c r="Q63" s="6">
        <v>22</v>
      </c>
      <c r="R63" s="11"/>
      <c r="S63" s="11"/>
    </row>
    <row r="64" spans="1:19" s="43" customFormat="1" ht="12.95" customHeight="1" x14ac:dyDescent="0.2">
      <c r="A64" s="6">
        <v>282.06</v>
      </c>
      <c r="B64" s="116" t="s">
        <v>61</v>
      </c>
      <c r="C64" s="117"/>
      <c r="D64" s="8">
        <v>200</v>
      </c>
      <c r="E64" s="48"/>
      <c r="F64" s="48"/>
      <c r="G64" s="48"/>
      <c r="H64" s="48"/>
      <c r="I64" s="23"/>
      <c r="J64" s="23">
        <v>282.06</v>
      </c>
      <c r="K64" s="70" t="s">
        <v>61</v>
      </c>
      <c r="L64" s="70"/>
      <c r="M64" s="25">
        <v>200</v>
      </c>
      <c r="N64" s="24"/>
      <c r="O64" s="24"/>
      <c r="P64" s="24"/>
      <c r="Q64" s="24"/>
      <c r="R64" s="11"/>
      <c r="S64" s="11"/>
    </row>
    <row r="65" spans="1:19" s="43" customFormat="1" ht="12.95" customHeight="1" x14ac:dyDescent="0.2">
      <c r="A65" s="49">
        <v>122</v>
      </c>
      <c r="B65" s="116" t="s">
        <v>49</v>
      </c>
      <c r="C65" s="117"/>
      <c r="D65" s="8">
        <v>30</v>
      </c>
      <c r="E65" s="49">
        <v>2.4</v>
      </c>
      <c r="F65" s="49">
        <v>0.3</v>
      </c>
      <c r="G65" s="49">
        <v>13.8</v>
      </c>
      <c r="H65" s="8">
        <v>66</v>
      </c>
      <c r="I65" s="26"/>
      <c r="J65" s="26">
        <v>123</v>
      </c>
      <c r="K65" s="70" t="s">
        <v>49</v>
      </c>
      <c r="L65" s="70"/>
      <c r="M65" s="25">
        <v>50</v>
      </c>
      <c r="N65" s="26">
        <f>M65*E65/30</f>
        <v>4</v>
      </c>
      <c r="O65" s="26">
        <f>F65*M65/30</f>
        <v>0.5</v>
      </c>
      <c r="P65" s="26">
        <f>G65*M65/D65</f>
        <v>23</v>
      </c>
      <c r="Q65" s="25">
        <f>M65*H65/D65</f>
        <v>110</v>
      </c>
      <c r="R65" s="11"/>
      <c r="S65" s="11"/>
    </row>
    <row r="66" spans="1:19" s="43" customFormat="1" ht="16.5" customHeight="1" x14ac:dyDescent="0.2">
      <c r="A66" s="101" t="s">
        <v>43</v>
      </c>
      <c r="B66" s="102"/>
      <c r="C66" s="103"/>
      <c r="D66" s="54">
        <f>D65+D64+D63+155+D61+D60</f>
        <v>725</v>
      </c>
      <c r="E66" s="69">
        <f>SUM(E60:E65)</f>
        <v>16.850000000000001</v>
      </c>
      <c r="F66" s="29">
        <f>SUM(F60:F65)</f>
        <v>73</v>
      </c>
      <c r="G66" s="29">
        <f>SUM(G60:G65)</f>
        <v>60.95</v>
      </c>
      <c r="H66" s="29">
        <f>SUM(H60:H65)</f>
        <v>357.59000000000003</v>
      </c>
      <c r="I66" s="41"/>
      <c r="J66" s="90" t="s">
        <v>43</v>
      </c>
      <c r="K66" s="91"/>
      <c r="L66" s="92"/>
      <c r="M66" s="38">
        <f>M65+M64+M63+185+M61+M60</f>
        <v>805</v>
      </c>
      <c r="N66" s="38">
        <f>SUM(N60:N65)</f>
        <v>23.1</v>
      </c>
      <c r="O66" s="68">
        <f>SUM(O60:O65)</f>
        <v>18.34</v>
      </c>
      <c r="P66" s="68">
        <f>SUM(P60:P65)</f>
        <v>70.38</v>
      </c>
      <c r="Q66" s="68">
        <f>SUM(Q60:Q65)</f>
        <v>570.72</v>
      </c>
      <c r="R66" s="11"/>
      <c r="S66" s="11"/>
    </row>
    <row r="67" spans="1:19" s="51" customFormat="1" ht="18.75" customHeight="1" x14ac:dyDescent="0.2">
      <c r="A67" s="101" t="s">
        <v>17</v>
      </c>
      <c r="B67" s="102"/>
      <c r="C67" s="103"/>
      <c r="D67" s="54">
        <f>D66+D58</f>
        <v>1239</v>
      </c>
      <c r="E67" s="54">
        <f t="shared" ref="E67:H67" si="12">E66+E58</f>
        <v>34.200000000000003</v>
      </c>
      <c r="F67" s="54">
        <f t="shared" si="12"/>
        <v>87.22</v>
      </c>
      <c r="G67" s="54">
        <f t="shared" si="12"/>
        <v>123.24000000000001</v>
      </c>
      <c r="H67" s="54">
        <f t="shared" si="12"/>
        <v>805.19</v>
      </c>
      <c r="I67" s="30"/>
      <c r="J67" s="90" t="s">
        <v>17</v>
      </c>
      <c r="K67" s="91"/>
      <c r="L67" s="92"/>
      <c r="M67" s="38">
        <f>M66+M58</f>
        <v>1389</v>
      </c>
      <c r="N67" s="38">
        <f t="shared" ref="N67:Q67" si="13">N66+N58</f>
        <v>42.91</v>
      </c>
      <c r="O67" s="38">
        <f t="shared" si="13"/>
        <v>33.4</v>
      </c>
      <c r="P67" s="38">
        <f t="shared" si="13"/>
        <v>148.76999999999998</v>
      </c>
      <c r="Q67" s="38">
        <f t="shared" si="13"/>
        <v>1099.45</v>
      </c>
      <c r="R67" s="16"/>
      <c r="S67" s="16"/>
    </row>
    <row r="68" spans="1:19" s="43" customFormat="1" ht="11.1" customHeight="1" x14ac:dyDescent="0.2">
      <c r="A68" s="139"/>
      <c r="B68" s="139"/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1"/>
      <c r="N68" s="11"/>
      <c r="O68" s="11"/>
      <c r="P68" s="11"/>
      <c r="Q68" s="11"/>
      <c r="R68" s="11"/>
      <c r="S68" s="11"/>
    </row>
    <row r="69" spans="1:19" s="43" customFormat="1" ht="11.1" customHeight="1" x14ac:dyDescent="0.2">
      <c r="A69" s="118" t="s">
        <v>23</v>
      </c>
      <c r="B69" s="118"/>
      <c r="C69" s="118"/>
      <c r="D69" s="118"/>
      <c r="E69" s="118"/>
      <c r="F69" s="118"/>
      <c r="G69" s="118"/>
      <c r="H69" s="118"/>
      <c r="I69" s="31"/>
      <c r="J69" s="82" t="s">
        <v>23</v>
      </c>
      <c r="K69" s="82"/>
      <c r="L69" s="82"/>
      <c r="M69" s="82"/>
      <c r="N69" s="82"/>
      <c r="O69" s="82"/>
      <c r="P69" s="82"/>
      <c r="Q69" s="82"/>
      <c r="R69" s="11"/>
      <c r="S69" s="11"/>
    </row>
    <row r="70" spans="1:19" s="43" customFormat="1" ht="11.1" customHeight="1" x14ac:dyDescent="0.2">
      <c r="A70" s="10" t="s">
        <v>39</v>
      </c>
      <c r="B70" s="9"/>
      <c r="C70" s="51"/>
      <c r="D70" s="51"/>
      <c r="E70" s="52" t="s">
        <v>1</v>
      </c>
      <c r="F70" s="127" t="s">
        <v>24</v>
      </c>
      <c r="G70" s="127"/>
      <c r="H70" s="127"/>
      <c r="I70" s="31"/>
      <c r="J70" s="16" t="s">
        <v>39</v>
      </c>
      <c r="K70" s="16"/>
      <c r="L70" s="16"/>
      <c r="M70" s="16"/>
      <c r="N70" s="17" t="s">
        <v>1</v>
      </c>
      <c r="O70" s="83" t="s">
        <v>24</v>
      </c>
      <c r="P70" s="84"/>
      <c r="Q70" s="84"/>
      <c r="R70" s="11"/>
      <c r="S70" s="11"/>
    </row>
    <row r="71" spans="1:19" s="43" customFormat="1" ht="11.1" customHeight="1" x14ac:dyDescent="0.2">
      <c r="A71" s="5" t="s">
        <v>87</v>
      </c>
      <c r="B71" s="9"/>
      <c r="C71" s="51"/>
      <c r="D71" s="128" t="s">
        <v>3</v>
      </c>
      <c r="E71" s="128"/>
      <c r="F71" s="51" t="s">
        <v>4</v>
      </c>
      <c r="G71" s="51"/>
      <c r="H71" s="51"/>
      <c r="I71" s="16"/>
      <c r="J71" s="16" t="s">
        <v>103</v>
      </c>
      <c r="K71" s="16"/>
      <c r="L71" s="16"/>
      <c r="M71" s="75" t="s">
        <v>3</v>
      </c>
      <c r="N71" s="75"/>
      <c r="O71" s="16" t="s">
        <v>4</v>
      </c>
      <c r="P71" s="16"/>
      <c r="Q71" s="16"/>
      <c r="R71" s="11"/>
      <c r="S71" s="11"/>
    </row>
    <row r="72" spans="1:19" s="43" customFormat="1" ht="21.95" customHeight="1" x14ac:dyDescent="0.2">
      <c r="A72" s="107" t="s">
        <v>5</v>
      </c>
      <c r="B72" s="109" t="s">
        <v>6</v>
      </c>
      <c r="C72" s="110"/>
      <c r="D72" s="107" t="s">
        <v>7</v>
      </c>
      <c r="E72" s="113" t="s">
        <v>8</v>
      </c>
      <c r="F72" s="114"/>
      <c r="G72" s="115"/>
      <c r="H72" s="107" t="s">
        <v>9</v>
      </c>
      <c r="I72" s="18"/>
      <c r="J72" s="76" t="s">
        <v>5</v>
      </c>
      <c r="K72" s="76" t="s">
        <v>6</v>
      </c>
      <c r="L72" s="76"/>
      <c r="M72" s="76" t="s">
        <v>7</v>
      </c>
      <c r="N72" s="80" t="s">
        <v>8</v>
      </c>
      <c r="O72" s="80"/>
      <c r="P72" s="80"/>
      <c r="Q72" s="76" t="s">
        <v>9</v>
      </c>
      <c r="R72" s="11"/>
      <c r="S72" s="11"/>
    </row>
    <row r="73" spans="1:19" s="43" customFormat="1" ht="21.95" customHeight="1" x14ac:dyDescent="0.2">
      <c r="A73" s="108"/>
      <c r="B73" s="111"/>
      <c r="C73" s="112"/>
      <c r="D73" s="108"/>
      <c r="E73" s="44" t="s">
        <v>10</v>
      </c>
      <c r="F73" s="44" t="s">
        <v>11</v>
      </c>
      <c r="G73" s="44" t="s">
        <v>12</v>
      </c>
      <c r="H73" s="108"/>
      <c r="I73" s="19"/>
      <c r="J73" s="77"/>
      <c r="K73" s="78"/>
      <c r="L73" s="79"/>
      <c r="M73" s="77"/>
      <c r="N73" s="20" t="s">
        <v>10</v>
      </c>
      <c r="O73" s="20" t="s">
        <v>11</v>
      </c>
      <c r="P73" s="20" t="s">
        <v>12</v>
      </c>
      <c r="Q73" s="77"/>
      <c r="R73" s="11"/>
      <c r="S73" s="11"/>
    </row>
    <row r="74" spans="1:19" s="43" customFormat="1" ht="11.1" customHeight="1" x14ac:dyDescent="0.2">
      <c r="A74" s="45">
        <v>1</v>
      </c>
      <c r="B74" s="119">
        <v>2</v>
      </c>
      <c r="C74" s="120"/>
      <c r="D74" s="45">
        <v>3</v>
      </c>
      <c r="E74" s="45">
        <v>4</v>
      </c>
      <c r="F74" s="45">
        <v>5</v>
      </c>
      <c r="G74" s="45">
        <v>6</v>
      </c>
      <c r="H74" s="45">
        <v>7</v>
      </c>
      <c r="I74" s="21"/>
      <c r="J74" s="21">
        <v>1</v>
      </c>
      <c r="K74" s="81">
        <v>2</v>
      </c>
      <c r="L74" s="81"/>
      <c r="M74" s="21">
        <v>3</v>
      </c>
      <c r="N74" s="21">
        <v>4</v>
      </c>
      <c r="O74" s="21">
        <v>5</v>
      </c>
      <c r="P74" s="21">
        <v>6</v>
      </c>
      <c r="Q74" s="21">
        <v>7</v>
      </c>
      <c r="R74" s="11"/>
      <c r="S74" s="11"/>
    </row>
    <row r="75" spans="1:19" s="43" customFormat="1" ht="11.1" customHeight="1" x14ac:dyDescent="0.2">
      <c r="A75" s="121" t="s">
        <v>40</v>
      </c>
      <c r="B75" s="122"/>
      <c r="C75" s="122"/>
      <c r="D75" s="122"/>
      <c r="E75" s="122"/>
      <c r="F75" s="122"/>
      <c r="G75" s="122"/>
      <c r="H75" s="123"/>
      <c r="I75" s="22"/>
      <c r="J75" s="74" t="s">
        <v>40</v>
      </c>
      <c r="K75" s="74"/>
      <c r="L75" s="74"/>
      <c r="M75" s="74"/>
      <c r="N75" s="74"/>
      <c r="O75" s="74"/>
      <c r="P75" s="74"/>
      <c r="Q75" s="74"/>
      <c r="R75" s="11"/>
      <c r="S75" s="11"/>
    </row>
    <row r="76" spans="1:19" s="43" customFormat="1" ht="12" customHeight="1" x14ac:dyDescent="0.2">
      <c r="A76" s="6">
        <v>227.17</v>
      </c>
      <c r="B76" s="116" t="s">
        <v>68</v>
      </c>
      <c r="C76" s="117"/>
      <c r="D76" s="8">
        <v>130</v>
      </c>
      <c r="E76" s="6">
        <v>27.02</v>
      </c>
      <c r="F76" s="6">
        <v>11.97</v>
      </c>
      <c r="G76" s="6">
        <v>11.14</v>
      </c>
      <c r="H76" s="6">
        <v>265.13</v>
      </c>
      <c r="I76" s="23"/>
      <c r="J76" s="23">
        <v>227.17</v>
      </c>
      <c r="K76" s="70" t="s">
        <v>68</v>
      </c>
      <c r="L76" s="70"/>
      <c r="M76" s="25">
        <v>180</v>
      </c>
      <c r="N76" s="23">
        <v>37.409999999999997</v>
      </c>
      <c r="O76" s="23">
        <v>16.57</v>
      </c>
      <c r="P76" s="23">
        <v>15.42</v>
      </c>
      <c r="Q76" s="23">
        <v>367.1</v>
      </c>
      <c r="R76" s="11"/>
      <c r="S76" s="11"/>
    </row>
    <row r="77" spans="1:19" s="43" customFormat="1" ht="11.1" customHeight="1" x14ac:dyDescent="0.2">
      <c r="A77" s="6">
        <v>282.06</v>
      </c>
      <c r="B77" s="116" t="s">
        <v>61</v>
      </c>
      <c r="C77" s="117"/>
      <c r="D77" s="8">
        <v>200</v>
      </c>
      <c r="E77" s="48"/>
      <c r="F77" s="48"/>
      <c r="G77" s="48"/>
      <c r="H77" s="48"/>
      <c r="I77" s="23"/>
      <c r="J77" s="23">
        <v>282.06</v>
      </c>
      <c r="K77" s="70" t="s">
        <v>61</v>
      </c>
      <c r="L77" s="70"/>
      <c r="M77" s="25">
        <v>200</v>
      </c>
      <c r="N77" s="24"/>
      <c r="O77" s="24"/>
      <c r="P77" s="24"/>
      <c r="Q77" s="24"/>
      <c r="R77" s="11"/>
      <c r="S77" s="11"/>
    </row>
    <row r="78" spans="1:19" s="43" customFormat="1" ht="12.75" customHeight="1" x14ac:dyDescent="0.2">
      <c r="A78" s="49">
        <v>122</v>
      </c>
      <c r="B78" s="116" t="s">
        <v>49</v>
      </c>
      <c r="C78" s="117"/>
      <c r="D78" s="8">
        <v>30</v>
      </c>
      <c r="E78" s="49">
        <v>2.4</v>
      </c>
      <c r="F78" s="49">
        <v>0.3</v>
      </c>
      <c r="G78" s="49">
        <v>13.8</v>
      </c>
      <c r="H78" s="8">
        <v>66</v>
      </c>
      <c r="I78" s="26"/>
      <c r="J78" s="26">
        <v>123</v>
      </c>
      <c r="K78" s="70" t="s">
        <v>49</v>
      </c>
      <c r="L78" s="70"/>
      <c r="M78" s="25">
        <v>50</v>
      </c>
      <c r="N78" s="26">
        <f>M78*E78/30</f>
        <v>4</v>
      </c>
      <c r="O78" s="26">
        <f>F78*M78/30</f>
        <v>0.5</v>
      </c>
      <c r="P78" s="26">
        <f>G78*M78/D78</f>
        <v>23</v>
      </c>
      <c r="Q78" s="25">
        <f>M78*H78/D78</f>
        <v>110</v>
      </c>
      <c r="R78" s="11"/>
      <c r="S78" s="11"/>
    </row>
    <row r="79" spans="1:19" s="43" customFormat="1" ht="11.1" customHeight="1" x14ac:dyDescent="0.2">
      <c r="A79" s="6">
        <v>38.01</v>
      </c>
      <c r="B79" s="116" t="s">
        <v>51</v>
      </c>
      <c r="C79" s="117"/>
      <c r="D79" s="8">
        <v>120</v>
      </c>
      <c r="E79" s="6">
        <v>0.48</v>
      </c>
      <c r="F79" s="6">
        <v>0.48</v>
      </c>
      <c r="G79" s="6">
        <v>11.76</v>
      </c>
      <c r="H79" s="49">
        <v>56.4</v>
      </c>
      <c r="I79" s="23"/>
      <c r="J79" s="23">
        <v>38.01</v>
      </c>
      <c r="K79" s="70" t="s">
        <v>51</v>
      </c>
      <c r="L79" s="70"/>
      <c r="M79" s="25">
        <v>120</v>
      </c>
      <c r="N79" s="23">
        <v>0.48</v>
      </c>
      <c r="O79" s="23">
        <v>0.48</v>
      </c>
      <c r="P79" s="23">
        <v>11.76</v>
      </c>
      <c r="Q79" s="26">
        <v>56.4</v>
      </c>
      <c r="R79" s="11"/>
      <c r="S79" s="11"/>
    </row>
    <row r="80" spans="1:19" s="43" customFormat="1" ht="11.1" customHeight="1" x14ac:dyDescent="0.2">
      <c r="A80" s="132" t="s">
        <v>41</v>
      </c>
      <c r="B80" s="133"/>
      <c r="C80" s="134"/>
      <c r="D80" s="50">
        <v>500</v>
      </c>
      <c r="E80" s="29">
        <f>SUM(E76:E79)</f>
        <v>29.9</v>
      </c>
      <c r="F80" s="29">
        <f t="shared" ref="F80:H80" si="14">SUM(F76:F79)</f>
        <v>12.750000000000002</v>
      </c>
      <c r="G80" s="29">
        <f t="shared" si="14"/>
        <v>36.700000000000003</v>
      </c>
      <c r="H80" s="29">
        <f t="shared" si="14"/>
        <v>387.53</v>
      </c>
      <c r="I80" s="36"/>
      <c r="J80" s="93" t="s">
        <v>41</v>
      </c>
      <c r="K80" s="94"/>
      <c r="L80" s="95"/>
      <c r="M80" s="38">
        <f>M79+M78+M77+M76</f>
        <v>550</v>
      </c>
      <c r="N80" s="38">
        <f t="shared" ref="N80:Q80" si="15">N79+N78+N77+N76</f>
        <v>41.89</v>
      </c>
      <c r="O80" s="38">
        <f t="shared" si="15"/>
        <v>17.55</v>
      </c>
      <c r="P80" s="38">
        <f t="shared" si="15"/>
        <v>50.18</v>
      </c>
      <c r="Q80" s="38">
        <f t="shared" si="15"/>
        <v>533.5</v>
      </c>
      <c r="R80" s="11"/>
      <c r="S80" s="11"/>
    </row>
    <row r="81" spans="1:19" s="43" customFormat="1" ht="11.1" customHeight="1" x14ac:dyDescent="0.2">
      <c r="A81" s="121" t="s">
        <v>42</v>
      </c>
      <c r="B81" s="122"/>
      <c r="C81" s="122"/>
      <c r="D81" s="122"/>
      <c r="E81" s="122"/>
      <c r="F81" s="122"/>
      <c r="G81" s="122"/>
      <c r="H81" s="123"/>
      <c r="I81" s="22"/>
      <c r="J81" s="74" t="s">
        <v>42</v>
      </c>
      <c r="K81" s="74"/>
      <c r="L81" s="74"/>
      <c r="M81" s="74"/>
      <c r="N81" s="74"/>
      <c r="O81" s="74"/>
      <c r="P81" s="74"/>
      <c r="Q81" s="74"/>
      <c r="R81" s="11"/>
      <c r="S81" s="11"/>
    </row>
    <row r="82" spans="1:19" s="43" customFormat="1" ht="12" customHeight="1" x14ac:dyDescent="0.2">
      <c r="A82" s="6">
        <v>5.01</v>
      </c>
      <c r="B82" s="116" t="s">
        <v>72</v>
      </c>
      <c r="C82" s="117"/>
      <c r="D82" s="8">
        <v>60</v>
      </c>
      <c r="E82" s="6">
        <v>1.17</v>
      </c>
      <c r="F82" s="6">
        <v>3.12</v>
      </c>
      <c r="G82" s="6">
        <v>4.51</v>
      </c>
      <c r="H82" s="6">
        <v>51.95</v>
      </c>
      <c r="I82" s="23"/>
      <c r="J82" s="23">
        <v>5.01</v>
      </c>
      <c r="K82" s="70" t="s">
        <v>72</v>
      </c>
      <c r="L82" s="70"/>
      <c r="M82" s="25">
        <v>60</v>
      </c>
      <c r="N82" s="23">
        <v>1.17</v>
      </c>
      <c r="O82" s="23">
        <v>3.12</v>
      </c>
      <c r="P82" s="23">
        <v>4.51</v>
      </c>
      <c r="Q82" s="23">
        <v>51.95</v>
      </c>
      <c r="R82" s="11"/>
      <c r="S82" s="11"/>
    </row>
    <row r="83" spans="1:19" s="43" customFormat="1" ht="12.75" customHeight="1" x14ac:dyDescent="0.2">
      <c r="A83" s="6">
        <v>56.41</v>
      </c>
      <c r="B83" s="116" t="s">
        <v>53</v>
      </c>
      <c r="C83" s="117"/>
      <c r="D83" s="48" t="s">
        <v>94</v>
      </c>
      <c r="E83" s="49">
        <v>1.44</v>
      </c>
      <c r="F83" s="6">
        <v>3.89</v>
      </c>
      <c r="G83" s="6">
        <v>6.52</v>
      </c>
      <c r="H83" s="6">
        <v>67.540000000000006</v>
      </c>
      <c r="I83" s="23"/>
      <c r="J83" s="23">
        <v>56.41</v>
      </c>
      <c r="K83" s="70" t="s">
        <v>53</v>
      </c>
      <c r="L83" s="70"/>
      <c r="M83" s="24" t="s">
        <v>14</v>
      </c>
      <c r="N83" s="26">
        <v>1.8</v>
      </c>
      <c r="O83" s="23">
        <v>4.8600000000000003</v>
      </c>
      <c r="P83" s="23">
        <v>8.15</v>
      </c>
      <c r="Q83" s="23">
        <v>84.42</v>
      </c>
      <c r="R83" s="11"/>
      <c r="S83" s="11"/>
    </row>
    <row r="84" spans="1:19" s="43" customFormat="1" ht="12.75" customHeight="1" x14ac:dyDescent="0.2">
      <c r="A84" s="6">
        <v>445.35</v>
      </c>
      <c r="B84" s="116" t="s">
        <v>69</v>
      </c>
      <c r="C84" s="117"/>
      <c r="D84" s="48" t="s">
        <v>25</v>
      </c>
      <c r="E84" s="6">
        <v>9.8699999999999992</v>
      </c>
      <c r="F84" s="6">
        <v>11.79</v>
      </c>
      <c r="G84" s="6">
        <v>8.34</v>
      </c>
      <c r="H84" s="6">
        <v>178.98</v>
      </c>
      <c r="I84" s="23"/>
      <c r="J84" s="23">
        <v>445.35</v>
      </c>
      <c r="K84" s="70" t="s">
        <v>69</v>
      </c>
      <c r="L84" s="70"/>
      <c r="M84" s="24" t="s">
        <v>25</v>
      </c>
      <c r="N84" s="23">
        <v>9.8699999999999992</v>
      </c>
      <c r="O84" s="23">
        <v>11.79</v>
      </c>
      <c r="P84" s="23">
        <v>8.34</v>
      </c>
      <c r="Q84" s="23">
        <v>178.98</v>
      </c>
      <c r="R84" s="11"/>
      <c r="S84" s="11"/>
    </row>
    <row r="85" spans="1:19" s="43" customFormat="1" ht="13.5" customHeight="1" x14ac:dyDescent="0.2">
      <c r="A85" s="8">
        <v>302</v>
      </c>
      <c r="B85" s="116" t="s">
        <v>45</v>
      </c>
      <c r="C85" s="117"/>
      <c r="D85" s="48" t="s">
        <v>16</v>
      </c>
      <c r="E85" s="6">
        <v>4.7699999999999996</v>
      </c>
      <c r="F85" s="6">
        <v>4.8600000000000003</v>
      </c>
      <c r="G85" s="6">
        <v>21.48</v>
      </c>
      <c r="H85" s="6">
        <v>148.55000000000001</v>
      </c>
      <c r="I85" s="25"/>
      <c r="J85" s="25">
        <v>302</v>
      </c>
      <c r="K85" s="70" t="s">
        <v>45</v>
      </c>
      <c r="L85" s="70"/>
      <c r="M85" s="24" t="s">
        <v>16</v>
      </c>
      <c r="N85" s="23">
        <v>4.7699999999999996</v>
      </c>
      <c r="O85" s="23">
        <v>4.8600000000000003</v>
      </c>
      <c r="P85" s="23">
        <v>21.48</v>
      </c>
      <c r="Q85" s="23">
        <v>148.55000000000001</v>
      </c>
      <c r="R85" s="11"/>
      <c r="S85" s="11"/>
    </row>
    <row r="86" spans="1:19" s="43" customFormat="1" ht="11.1" customHeight="1" x14ac:dyDescent="0.2">
      <c r="A86" s="6">
        <v>282.06</v>
      </c>
      <c r="B86" s="116" t="s">
        <v>61</v>
      </c>
      <c r="C86" s="117"/>
      <c r="D86" s="8">
        <v>200</v>
      </c>
      <c r="E86" s="48"/>
      <c r="F86" s="48"/>
      <c r="G86" s="48"/>
      <c r="H86" s="48"/>
      <c r="I86" s="23"/>
      <c r="J86" s="23">
        <v>282.06</v>
      </c>
      <c r="K86" s="70" t="s">
        <v>61</v>
      </c>
      <c r="L86" s="70"/>
      <c r="M86" s="25">
        <v>200</v>
      </c>
      <c r="N86" s="24"/>
      <c r="O86" s="24"/>
      <c r="P86" s="24"/>
      <c r="Q86" s="24"/>
      <c r="R86" s="11"/>
      <c r="S86" s="11"/>
    </row>
    <row r="87" spans="1:19" s="43" customFormat="1" ht="21.95" customHeight="1" x14ac:dyDescent="0.2">
      <c r="A87" s="49">
        <v>122</v>
      </c>
      <c r="B87" s="116" t="s">
        <v>49</v>
      </c>
      <c r="C87" s="117"/>
      <c r="D87" s="8">
        <v>30</v>
      </c>
      <c r="E87" s="49">
        <v>2.4</v>
      </c>
      <c r="F87" s="49">
        <v>0.3</v>
      </c>
      <c r="G87" s="49">
        <v>13.8</v>
      </c>
      <c r="H87" s="8">
        <v>66</v>
      </c>
      <c r="I87" s="26"/>
      <c r="J87" s="26">
        <v>123</v>
      </c>
      <c r="K87" s="70" t="s">
        <v>49</v>
      </c>
      <c r="L87" s="70"/>
      <c r="M87" s="25">
        <v>50</v>
      </c>
      <c r="N87" s="26">
        <f>M87*E87/30</f>
        <v>4</v>
      </c>
      <c r="O87" s="26">
        <f>F87*M87/30</f>
        <v>0.5</v>
      </c>
      <c r="P87" s="26">
        <f>G87*M87/D87</f>
        <v>23</v>
      </c>
      <c r="Q87" s="25">
        <f>M87*H87/D87</f>
        <v>110</v>
      </c>
      <c r="R87" s="11"/>
      <c r="S87" s="11"/>
    </row>
    <row r="88" spans="1:19" s="43" customFormat="1" ht="18" customHeight="1" x14ac:dyDescent="0.2">
      <c r="A88" s="135" t="s">
        <v>43</v>
      </c>
      <c r="B88" s="136"/>
      <c r="C88" s="137"/>
      <c r="D88" s="54">
        <f>D87+D86+155+90+204+60</f>
        <v>739</v>
      </c>
      <c r="E88" s="29">
        <f>E87+E86+E85+E84+E83+E82</f>
        <v>19.649999999999999</v>
      </c>
      <c r="F88" s="29">
        <f t="shared" ref="F88:H88" si="16">F87+F86+F85+F84+F83+F82</f>
        <v>23.96</v>
      </c>
      <c r="G88" s="29">
        <f t="shared" si="16"/>
        <v>54.65</v>
      </c>
      <c r="H88" s="29">
        <f t="shared" si="16"/>
        <v>513.02</v>
      </c>
      <c r="I88" s="41"/>
      <c r="J88" s="90" t="s">
        <v>43</v>
      </c>
      <c r="K88" s="91"/>
      <c r="L88" s="92"/>
      <c r="M88" s="38">
        <f>M87+M86+155+90+255+M82</f>
        <v>810</v>
      </c>
      <c r="N88" s="29">
        <f>N87+N86+N85+N84+N83+N82</f>
        <v>21.61</v>
      </c>
      <c r="O88" s="29">
        <f t="shared" ref="O88:Q88" si="17">O87+O86+O85+O84+O83+O82</f>
        <v>25.13</v>
      </c>
      <c r="P88" s="29">
        <f t="shared" si="17"/>
        <v>65.48</v>
      </c>
      <c r="Q88" s="29">
        <f t="shared" si="17"/>
        <v>573.9</v>
      </c>
      <c r="R88" s="11"/>
      <c r="S88" s="11"/>
    </row>
    <row r="89" spans="1:19" s="51" customFormat="1" ht="24" customHeight="1" x14ac:dyDescent="0.2">
      <c r="A89" s="135" t="s">
        <v>17</v>
      </c>
      <c r="B89" s="136"/>
      <c r="C89" s="137"/>
      <c r="D89" s="54">
        <f>D88+D80</f>
        <v>1239</v>
      </c>
      <c r="E89" s="54">
        <f t="shared" ref="E89:H89" si="18">E88+E80</f>
        <v>49.55</v>
      </c>
      <c r="F89" s="54">
        <f t="shared" si="18"/>
        <v>36.71</v>
      </c>
      <c r="G89" s="54">
        <f t="shared" si="18"/>
        <v>91.35</v>
      </c>
      <c r="H89" s="54">
        <f t="shared" si="18"/>
        <v>900.55</v>
      </c>
      <c r="I89" s="30"/>
      <c r="J89" s="90" t="s">
        <v>17</v>
      </c>
      <c r="K89" s="91"/>
      <c r="L89" s="92"/>
      <c r="M89" s="38">
        <f>M88+M80</f>
        <v>1360</v>
      </c>
      <c r="N89" s="38">
        <f t="shared" ref="N89:Q89" si="19">N88+N80</f>
        <v>63.5</v>
      </c>
      <c r="O89" s="38">
        <f t="shared" si="19"/>
        <v>42.68</v>
      </c>
      <c r="P89" s="38">
        <f t="shared" si="19"/>
        <v>115.66</v>
      </c>
      <c r="Q89" s="38">
        <f t="shared" si="19"/>
        <v>1107.4000000000001</v>
      </c>
      <c r="R89" s="16"/>
      <c r="S89" s="16"/>
    </row>
    <row r="90" spans="1:19" s="43" customFormat="1" ht="11.1" customHeight="1" x14ac:dyDescent="0.2">
      <c r="A90" s="139"/>
      <c r="B90" s="139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1"/>
      <c r="N90" s="11"/>
      <c r="O90" s="11"/>
      <c r="P90" s="11"/>
      <c r="Q90" s="11"/>
      <c r="R90" s="11"/>
      <c r="S90" s="11"/>
    </row>
    <row r="91" spans="1:19" s="43" customFormat="1" ht="11.1" customHeight="1" x14ac:dyDescent="0.2">
      <c r="A91" s="118" t="s">
        <v>26</v>
      </c>
      <c r="B91" s="118"/>
      <c r="C91" s="118"/>
      <c r="D91" s="118"/>
      <c r="E91" s="118"/>
      <c r="F91" s="118"/>
      <c r="G91" s="118"/>
      <c r="H91" s="118"/>
      <c r="I91" s="31"/>
      <c r="J91" s="82" t="s">
        <v>26</v>
      </c>
      <c r="K91" s="82"/>
      <c r="L91" s="82"/>
      <c r="M91" s="82"/>
      <c r="N91" s="82"/>
      <c r="O91" s="82"/>
      <c r="P91" s="82"/>
      <c r="Q91" s="82"/>
      <c r="R91" s="11"/>
      <c r="S91" s="11"/>
    </row>
    <row r="92" spans="1:19" s="43" customFormat="1" ht="11.1" customHeight="1" x14ac:dyDescent="0.2">
      <c r="A92" s="10" t="s">
        <v>39</v>
      </c>
      <c r="B92" s="9"/>
      <c r="C92" s="51"/>
      <c r="D92" s="51"/>
      <c r="E92" s="52" t="s">
        <v>1</v>
      </c>
      <c r="F92" s="127" t="s">
        <v>27</v>
      </c>
      <c r="G92" s="127"/>
      <c r="H92" s="127"/>
      <c r="I92" s="31"/>
      <c r="J92" s="16" t="s">
        <v>39</v>
      </c>
      <c r="K92" s="16"/>
      <c r="L92" s="16"/>
      <c r="M92" s="16"/>
      <c r="N92" s="17" t="s">
        <v>1</v>
      </c>
      <c r="O92" s="83" t="s">
        <v>27</v>
      </c>
      <c r="P92" s="84"/>
      <c r="Q92" s="84"/>
      <c r="R92" s="11"/>
      <c r="S92" s="11"/>
    </row>
    <row r="93" spans="1:19" s="43" customFormat="1" ht="11.1" customHeight="1" x14ac:dyDescent="0.2">
      <c r="A93" s="5" t="s">
        <v>87</v>
      </c>
      <c r="B93" s="9"/>
      <c r="C93" s="51"/>
      <c r="D93" s="128" t="s">
        <v>3</v>
      </c>
      <c r="E93" s="128"/>
      <c r="F93" s="51" t="s">
        <v>4</v>
      </c>
      <c r="G93" s="51"/>
      <c r="H93" s="51"/>
      <c r="I93" s="16"/>
      <c r="J93" s="16" t="s">
        <v>103</v>
      </c>
      <c r="K93" s="16"/>
      <c r="L93" s="16"/>
      <c r="M93" s="75" t="s">
        <v>3</v>
      </c>
      <c r="N93" s="75"/>
      <c r="O93" s="16" t="s">
        <v>4</v>
      </c>
      <c r="P93" s="16"/>
      <c r="Q93" s="16"/>
      <c r="R93" s="11"/>
      <c r="S93" s="11"/>
    </row>
    <row r="94" spans="1:19" s="43" customFormat="1" ht="21.95" customHeight="1" x14ac:dyDescent="0.2">
      <c r="A94" s="107" t="s">
        <v>5</v>
      </c>
      <c r="B94" s="109" t="s">
        <v>6</v>
      </c>
      <c r="C94" s="110"/>
      <c r="D94" s="107" t="s">
        <v>7</v>
      </c>
      <c r="E94" s="113" t="s">
        <v>8</v>
      </c>
      <c r="F94" s="114"/>
      <c r="G94" s="115"/>
      <c r="H94" s="107" t="s">
        <v>9</v>
      </c>
      <c r="I94" s="18"/>
      <c r="J94" s="76" t="s">
        <v>5</v>
      </c>
      <c r="K94" s="76" t="s">
        <v>6</v>
      </c>
      <c r="L94" s="76"/>
      <c r="M94" s="76" t="s">
        <v>7</v>
      </c>
      <c r="N94" s="80" t="s">
        <v>8</v>
      </c>
      <c r="O94" s="80"/>
      <c r="P94" s="80"/>
      <c r="Q94" s="76" t="s">
        <v>9</v>
      </c>
      <c r="R94" s="11"/>
      <c r="S94" s="11"/>
    </row>
    <row r="95" spans="1:19" s="43" customFormat="1" ht="21.95" customHeight="1" x14ac:dyDescent="0.2">
      <c r="A95" s="108"/>
      <c r="B95" s="111"/>
      <c r="C95" s="112"/>
      <c r="D95" s="108"/>
      <c r="E95" s="44" t="s">
        <v>10</v>
      </c>
      <c r="F95" s="44" t="s">
        <v>11</v>
      </c>
      <c r="G95" s="44" t="s">
        <v>12</v>
      </c>
      <c r="H95" s="108"/>
      <c r="I95" s="19"/>
      <c r="J95" s="77"/>
      <c r="K95" s="78"/>
      <c r="L95" s="79"/>
      <c r="M95" s="77"/>
      <c r="N95" s="20" t="s">
        <v>10</v>
      </c>
      <c r="O95" s="20" t="s">
        <v>11</v>
      </c>
      <c r="P95" s="20" t="s">
        <v>12</v>
      </c>
      <c r="Q95" s="77"/>
      <c r="R95" s="11"/>
      <c r="S95" s="11"/>
    </row>
    <row r="96" spans="1:19" s="43" customFormat="1" ht="11.1" customHeight="1" x14ac:dyDescent="0.2">
      <c r="A96" s="45">
        <v>1</v>
      </c>
      <c r="B96" s="119">
        <v>2</v>
      </c>
      <c r="C96" s="120"/>
      <c r="D96" s="45">
        <v>3</v>
      </c>
      <c r="E96" s="45">
        <v>4</v>
      </c>
      <c r="F96" s="45">
        <v>5</v>
      </c>
      <c r="G96" s="45">
        <v>6</v>
      </c>
      <c r="H96" s="45">
        <v>7</v>
      </c>
      <c r="I96" s="21"/>
      <c r="J96" s="21">
        <v>1</v>
      </c>
      <c r="K96" s="81">
        <v>2</v>
      </c>
      <c r="L96" s="81"/>
      <c r="M96" s="21">
        <v>3</v>
      </c>
      <c r="N96" s="21">
        <v>4</v>
      </c>
      <c r="O96" s="21">
        <v>5</v>
      </c>
      <c r="P96" s="21">
        <v>6</v>
      </c>
      <c r="Q96" s="21">
        <v>7</v>
      </c>
      <c r="R96" s="11"/>
      <c r="S96" s="11"/>
    </row>
    <row r="97" spans="1:19" s="43" customFormat="1" ht="11.1" customHeight="1" x14ac:dyDescent="0.2">
      <c r="A97" s="121" t="s">
        <v>40</v>
      </c>
      <c r="B97" s="122"/>
      <c r="C97" s="122"/>
      <c r="D97" s="122"/>
      <c r="E97" s="122"/>
      <c r="F97" s="122"/>
      <c r="G97" s="122"/>
      <c r="H97" s="123"/>
      <c r="I97" s="22"/>
      <c r="J97" s="74" t="s">
        <v>40</v>
      </c>
      <c r="K97" s="74"/>
      <c r="L97" s="74"/>
      <c r="M97" s="74"/>
      <c r="N97" s="74"/>
      <c r="O97" s="74"/>
      <c r="P97" s="74"/>
      <c r="Q97" s="74"/>
      <c r="R97" s="11"/>
      <c r="S97" s="11"/>
    </row>
    <row r="98" spans="1:19" s="43" customFormat="1" ht="13.5" customHeight="1" x14ac:dyDescent="0.2">
      <c r="A98" s="6">
        <v>96.42</v>
      </c>
      <c r="B98" s="116" t="s">
        <v>70</v>
      </c>
      <c r="C98" s="117"/>
      <c r="D98" s="48" t="s">
        <v>28</v>
      </c>
      <c r="E98" s="6">
        <v>9.0299999999999994</v>
      </c>
      <c r="F98" s="49">
        <v>10.6</v>
      </c>
      <c r="G98" s="6">
        <v>1.1200000000000001</v>
      </c>
      <c r="H98" s="6">
        <v>135.97999999999999</v>
      </c>
      <c r="I98" s="23"/>
      <c r="J98" s="23">
        <v>96.42</v>
      </c>
      <c r="K98" s="70" t="s">
        <v>70</v>
      </c>
      <c r="L98" s="70"/>
      <c r="M98" s="24" t="s">
        <v>28</v>
      </c>
      <c r="N98" s="23">
        <v>9.0299999999999994</v>
      </c>
      <c r="O98" s="26">
        <v>10.6</v>
      </c>
      <c r="P98" s="23">
        <v>1.1200000000000001</v>
      </c>
      <c r="Q98" s="23">
        <v>135.97999999999999</v>
      </c>
      <c r="R98" s="11"/>
      <c r="S98" s="11"/>
    </row>
    <row r="99" spans="1:19" s="43" customFormat="1" ht="12.75" customHeight="1" x14ac:dyDescent="0.2">
      <c r="A99" s="6">
        <v>470.09</v>
      </c>
      <c r="B99" s="116" t="s">
        <v>47</v>
      </c>
      <c r="C99" s="117"/>
      <c r="D99" s="48" t="s">
        <v>13</v>
      </c>
      <c r="E99" s="6">
        <v>3.77</v>
      </c>
      <c r="F99" s="6">
        <v>3.97</v>
      </c>
      <c r="G99" s="6">
        <v>21.66</v>
      </c>
      <c r="H99" s="6">
        <v>137.59</v>
      </c>
      <c r="I99" s="23"/>
      <c r="J99" s="23">
        <v>470.09</v>
      </c>
      <c r="K99" s="70" t="s">
        <v>47</v>
      </c>
      <c r="L99" s="70"/>
      <c r="M99" s="24" t="s">
        <v>90</v>
      </c>
      <c r="N99" s="23">
        <v>4.3499999999999996</v>
      </c>
      <c r="O99" s="23">
        <v>4.58</v>
      </c>
      <c r="P99" s="23">
        <v>24.99</v>
      </c>
      <c r="Q99" s="23">
        <v>158.76</v>
      </c>
      <c r="R99" s="11"/>
      <c r="S99" s="11"/>
    </row>
    <row r="100" spans="1:19" s="43" customFormat="1" ht="11.1" customHeight="1" x14ac:dyDescent="0.2">
      <c r="A100" s="6">
        <v>282.06</v>
      </c>
      <c r="B100" s="116" t="s">
        <v>61</v>
      </c>
      <c r="C100" s="117"/>
      <c r="D100" s="8">
        <v>200</v>
      </c>
      <c r="E100" s="48"/>
      <c r="F100" s="48"/>
      <c r="G100" s="48"/>
      <c r="H100" s="48"/>
      <c r="I100" s="23"/>
      <c r="J100" s="23">
        <v>282.06</v>
      </c>
      <c r="K100" s="70" t="s">
        <v>61</v>
      </c>
      <c r="L100" s="70"/>
      <c r="M100" s="25">
        <v>200</v>
      </c>
      <c r="N100" s="24"/>
      <c r="O100" s="24"/>
      <c r="P100" s="24"/>
      <c r="Q100" s="24"/>
      <c r="R100" s="11"/>
      <c r="S100" s="11"/>
    </row>
    <row r="101" spans="1:19" s="43" customFormat="1" ht="12" customHeight="1" x14ac:dyDescent="0.2">
      <c r="A101" s="49">
        <v>122</v>
      </c>
      <c r="B101" s="116" t="s">
        <v>49</v>
      </c>
      <c r="C101" s="117"/>
      <c r="D101" s="8">
        <v>30</v>
      </c>
      <c r="E101" s="49">
        <v>2.4</v>
      </c>
      <c r="F101" s="49">
        <v>0.3</v>
      </c>
      <c r="G101" s="49">
        <v>13.8</v>
      </c>
      <c r="H101" s="8">
        <v>66</v>
      </c>
      <c r="I101" s="26"/>
      <c r="J101" s="26">
        <v>123</v>
      </c>
      <c r="K101" s="70" t="s">
        <v>49</v>
      </c>
      <c r="L101" s="70"/>
      <c r="M101" s="25">
        <v>50</v>
      </c>
      <c r="N101" s="26">
        <f>M101*E101/30</f>
        <v>4</v>
      </c>
      <c r="O101" s="26">
        <f>F101*M101/30</f>
        <v>0.5</v>
      </c>
      <c r="P101" s="26">
        <f>G101*M101/D101</f>
        <v>23</v>
      </c>
      <c r="Q101" s="25">
        <f>M101*H101/D101</f>
        <v>110</v>
      </c>
      <c r="R101" s="11"/>
      <c r="S101" s="11"/>
    </row>
    <row r="102" spans="1:19" s="43" customFormat="1" ht="11.1" customHeight="1" x14ac:dyDescent="0.2">
      <c r="A102" s="8">
        <v>476</v>
      </c>
      <c r="B102" s="116" t="s">
        <v>20</v>
      </c>
      <c r="C102" s="117"/>
      <c r="D102" s="8">
        <v>100</v>
      </c>
      <c r="E102" s="49">
        <v>3.2</v>
      </c>
      <c r="F102" s="49">
        <v>3.2</v>
      </c>
      <c r="G102" s="8">
        <v>5</v>
      </c>
      <c r="H102" s="8">
        <v>60</v>
      </c>
      <c r="I102" s="25"/>
      <c r="J102" s="25">
        <v>476</v>
      </c>
      <c r="K102" s="70" t="s">
        <v>20</v>
      </c>
      <c r="L102" s="70"/>
      <c r="M102" s="25">
        <v>100</v>
      </c>
      <c r="N102" s="26">
        <v>3.2</v>
      </c>
      <c r="O102" s="26">
        <v>3.2</v>
      </c>
      <c r="P102" s="25">
        <v>5</v>
      </c>
      <c r="Q102" s="25">
        <v>60</v>
      </c>
      <c r="R102" s="11"/>
      <c r="S102" s="11"/>
    </row>
    <row r="103" spans="1:19" s="43" customFormat="1" ht="11.1" customHeight="1" x14ac:dyDescent="0.2">
      <c r="A103" s="101" t="s">
        <v>41</v>
      </c>
      <c r="B103" s="102"/>
      <c r="C103" s="103"/>
      <c r="D103" s="50">
        <v>514</v>
      </c>
      <c r="E103" s="29">
        <f>SUM(E98:E102)</f>
        <v>18.399999999999999</v>
      </c>
      <c r="F103" s="29">
        <f t="shared" ref="F103:H103" si="20">SUM(F98:F102)</f>
        <v>18.07</v>
      </c>
      <c r="G103" s="29">
        <f t="shared" si="20"/>
        <v>41.58</v>
      </c>
      <c r="H103" s="29">
        <f t="shared" si="20"/>
        <v>399.57</v>
      </c>
      <c r="I103" s="33"/>
      <c r="J103" s="71" t="s">
        <v>41</v>
      </c>
      <c r="K103" s="72"/>
      <c r="L103" s="73"/>
      <c r="M103" s="38">
        <f>M102+M101+M100+154+60</f>
        <v>564</v>
      </c>
      <c r="N103" s="29">
        <f>SUM(N98:N102)</f>
        <v>20.58</v>
      </c>
      <c r="O103" s="29">
        <f t="shared" ref="O103:Q103" si="21">SUM(O98:O102)</f>
        <v>18.88</v>
      </c>
      <c r="P103" s="29">
        <f t="shared" si="21"/>
        <v>54.11</v>
      </c>
      <c r="Q103" s="29">
        <f t="shared" si="21"/>
        <v>464.74</v>
      </c>
      <c r="R103" s="11"/>
      <c r="S103" s="11"/>
    </row>
    <row r="104" spans="1:19" s="43" customFormat="1" ht="11.1" customHeight="1" x14ac:dyDescent="0.2">
      <c r="A104" s="121" t="s">
        <v>42</v>
      </c>
      <c r="B104" s="122"/>
      <c r="C104" s="122"/>
      <c r="D104" s="122"/>
      <c r="E104" s="122"/>
      <c r="F104" s="122"/>
      <c r="G104" s="122"/>
      <c r="H104" s="123"/>
      <c r="I104" s="22"/>
      <c r="J104" s="74" t="s">
        <v>42</v>
      </c>
      <c r="K104" s="74"/>
      <c r="L104" s="74"/>
      <c r="M104" s="74"/>
      <c r="N104" s="74"/>
      <c r="O104" s="74"/>
      <c r="P104" s="74"/>
      <c r="Q104" s="74"/>
      <c r="R104" s="11"/>
      <c r="S104" s="11"/>
    </row>
    <row r="105" spans="1:19" s="43" customFormat="1" ht="12.75" customHeight="1" x14ac:dyDescent="0.2">
      <c r="A105" s="49">
        <v>54.4</v>
      </c>
      <c r="B105" s="116" t="s">
        <v>54</v>
      </c>
      <c r="C105" s="117"/>
      <c r="D105" s="48" t="s">
        <v>14</v>
      </c>
      <c r="E105" s="6">
        <v>2.0099999999999998</v>
      </c>
      <c r="F105" s="6">
        <v>6.91</v>
      </c>
      <c r="G105" s="6">
        <v>7.84</v>
      </c>
      <c r="H105" s="6">
        <v>103.19</v>
      </c>
      <c r="I105" s="26"/>
      <c r="J105" s="26">
        <v>54.4</v>
      </c>
      <c r="K105" s="70" t="s">
        <v>54</v>
      </c>
      <c r="L105" s="70"/>
      <c r="M105" s="24" t="s">
        <v>14</v>
      </c>
      <c r="N105" s="23">
        <v>2.0099999999999998</v>
      </c>
      <c r="O105" s="23">
        <v>6.91</v>
      </c>
      <c r="P105" s="23">
        <v>7.84</v>
      </c>
      <c r="Q105" s="23">
        <v>103.19</v>
      </c>
      <c r="R105" s="11"/>
      <c r="S105" s="11"/>
    </row>
    <row r="106" spans="1:19" s="43" customFormat="1" ht="12" customHeight="1" x14ac:dyDescent="0.2">
      <c r="A106" s="6">
        <v>502.53</v>
      </c>
      <c r="B106" s="116" t="s">
        <v>71</v>
      </c>
      <c r="C106" s="117"/>
      <c r="D106" s="48" t="s">
        <v>25</v>
      </c>
      <c r="E106" s="6">
        <v>9.9499999999999993</v>
      </c>
      <c r="F106" s="6">
        <v>9.48</v>
      </c>
      <c r="G106" s="6">
        <v>8.57</v>
      </c>
      <c r="H106" s="6">
        <v>159.02000000000001</v>
      </c>
      <c r="I106" s="23"/>
      <c r="J106" s="23">
        <v>502.53</v>
      </c>
      <c r="K106" s="70" t="s">
        <v>71</v>
      </c>
      <c r="L106" s="70"/>
      <c r="M106" s="24" t="s">
        <v>97</v>
      </c>
      <c r="N106" s="23">
        <v>14.93</v>
      </c>
      <c r="O106" s="23">
        <v>14.22</v>
      </c>
      <c r="P106" s="23">
        <v>11.02</v>
      </c>
      <c r="Q106" s="23">
        <v>188.32</v>
      </c>
      <c r="R106" s="11"/>
      <c r="S106" s="11"/>
    </row>
    <row r="107" spans="1:19" s="43" customFormat="1" ht="13.5" customHeight="1" x14ac:dyDescent="0.2">
      <c r="A107" s="6">
        <v>167.15</v>
      </c>
      <c r="B107" s="116" t="s">
        <v>59</v>
      </c>
      <c r="C107" s="117"/>
      <c r="D107" s="48" t="s">
        <v>16</v>
      </c>
      <c r="E107" s="6">
        <v>17.25</v>
      </c>
      <c r="F107" s="49">
        <v>6.2</v>
      </c>
      <c r="G107" s="6">
        <v>36.08</v>
      </c>
      <c r="H107" s="49">
        <v>269.2</v>
      </c>
      <c r="I107" s="23"/>
      <c r="J107" s="23">
        <v>167.15</v>
      </c>
      <c r="K107" s="70" t="s">
        <v>59</v>
      </c>
      <c r="L107" s="70"/>
      <c r="M107" s="24" t="s">
        <v>98</v>
      </c>
      <c r="N107" s="23">
        <v>17.25</v>
      </c>
      <c r="O107" s="26">
        <v>6.2</v>
      </c>
      <c r="P107" s="23">
        <v>36.08</v>
      </c>
      <c r="Q107" s="26">
        <v>269.2</v>
      </c>
      <c r="R107" s="11"/>
      <c r="S107" s="11"/>
    </row>
    <row r="108" spans="1:19" s="43" customFormat="1" ht="11.1" customHeight="1" x14ac:dyDescent="0.2">
      <c r="A108" s="6">
        <v>282.06</v>
      </c>
      <c r="B108" s="116" t="s">
        <v>61</v>
      </c>
      <c r="C108" s="117"/>
      <c r="D108" s="8">
        <v>200</v>
      </c>
      <c r="E108" s="48"/>
      <c r="F108" s="48"/>
      <c r="G108" s="48"/>
      <c r="H108" s="48"/>
      <c r="I108" s="23"/>
      <c r="J108" s="23">
        <v>282.06</v>
      </c>
      <c r="K108" s="70" t="s">
        <v>61</v>
      </c>
      <c r="L108" s="70"/>
      <c r="M108" s="25">
        <v>200</v>
      </c>
      <c r="N108" s="24"/>
      <c r="O108" s="24"/>
      <c r="P108" s="24"/>
      <c r="Q108" s="24"/>
      <c r="R108" s="11"/>
      <c r="S108" s="11"/>
    </row>
    <row r="109" spans="1:19" s="43" customFormat="1" ht="12.75" customHeight="1" x14ac:dyDescent="0.2">
      <c r="A109" s="49">
        <v>122</v>
      </c>
      <c r="B109" s="116" t="s">
        <v>49</v>
      </c>
      <c r="C109" s="117"/>
      <c r="D109" s="8">
        <v>30</v>
      </c>
      <c r="E109" s="49">
        <v>2.4</v>
      </c>
      <c r="F109" s="49">
        <v>0.3</v>
      </c>
      <c r="G109" s="49">
        <v>13.8</v>
      </c>
      <c r="H109" s="8">
        <v>66</v>
      </c>
      <c r="I109" s="26"/>
      <c r="J109" s="26">
        <v>123</v>
      </c>
      <c r="K109" s="70" t="s">
        <v>49</v>
      </c>
      <c r="L109" s="70"/>
      <c r="M109" s="25">
        <v>50</v>
      </c>
      <c r="N109" s="26">
        <f>M109*E109/30</f>
        <v>4</v>
      </c>
      <c r="O109" s="26">
        <f>F109*M109/30</f>
        <v>0.5</v>
      </c>
      <c r="P109" s="26">
        <f>G109*M109/D109</f>
        <v>23</v>
      </c>
      <c r="Q109" s="25">
        <f>M109*H109/D109</f>
        <v>110</v>
      </c>
      <c r="R109" s="11"/>
      <c r="S109" s="11"/>
    </row>
    <row r="110" spans="1:19" s="43" customFormat="1" ht="16.5" customHeight="1" x14ac:dyDescent="0.2">
      <c r="A110" s="101" t="s">
        <v>43</v>
      </c>
      <c r="B110" s="102"/>
      <c r="C110" s="103"/>
      <c r="D110" s="50">
        <v>720</v>
      </c>
      <c r="E110" s="29">
        <f>SUM(E105:E109)</f>
        <v>31.61</v>
      </c>
      <c r="F110" s="29">
        <f t="shared" ref="F110:H110" si="22">SUM(F105:F109)</f>
        <v>22.89</v>
      </c>
      <c r="G110" s="29">
        <f t="shared" si="22"/>
        <v>66.289999999999992</v>
      </c>
      <c r="H110" s="29">
        <f t="shared" si="22"/>
        <v>597.41000000000008</v>
      </c>
      <c r="I110" s="40"/>
      <c r="J110" s="71" t="s">
        <v>43</v>
      </c>
      <c r="K110" s="72"/>
      <c r="L110" s="73"/>
      <c r="M110" s="38">
        <f>M109+M108+186+90+255</f>
        <v>781</v>
      </c>
      <c r="N110" s="29">
        <f>SUM(N105:N109)</f>
        <v>38.19</v>
      </c>
      <c r="O110" s="29">
        <f t="shared" ref="O110:Q110" si="23">SUM(O105:O109)</f>
        <v>27.830000000000002</v>
      </c>
      <c r="P110" s="29">
        <f t="shared" si="23"/>
        <v>77.94</v>
      </c>
      <c r="Q110" s="29">
        <f t="shared" si="23"/>
        <v>670.71</v>
      </c>
      <c r="R110" s="11"/>
      <c r="S110" s="11"/>
    </row>
    <row r="111" spans="1:19" s="51" customFormat="1" ht="18.75" customHeight="1" x14ac:dyDescent="0.2">
      <c r="A111" s="101" t="s">
        <v>17</v>
      </c>
      <c r="B111" s="102"/>
      <c r="C111" s="103"/>
      <c r="D111" s="50">
        <f>D110+D103</f>
        <v>1234</v>
      </c>
      <c r="E111" s="50">
        <f t="shared" ref="E111:H111" si="24">E110+E103</f>
        <v>50.01</v>
      </c>
      <c r="F111" s="50">
        <f t="shared" si="24"/>
        <v>40.96</v>
      </c>
      <c r="G111" s="50">
        <f t="shared" si="24"/>
        <v>107.86999999999999</v>
      </c>
      <c r="H111" s="50">
        <f t="shared" si="24"/>
        <v>996.98</v>
      </c>
      <c r="I111" s="30"/>
      <c r="J111" s="87" t="s">
        <v>17</v>
      </c>
      <c r="K111" s="88"/>
      <c r="L111" s="89"/>
      <c r="M111" s="38">
        <f>M110+M103</f>
        <v>1345</v>
      </c>
      <c r="N111" s="38">
        <f t="shared" ref="N111:Q111" si="25">N110+N103</f>
        <v>58.769999999999996</v>
      </c>
      <c r="O111" s="38">
        <f t="shared" si="25"/>
        <v>46.71</v>
      </c>
      <c r="P111" s="38">
        <f t="shared" si="25"/>
        <v>132.05000000000001</v>
      </c>
      <c r="Q111" s="38">
        <f t="shared" si="25"/>
        <v>1135.45</v>
      </c>
      <c r="R111" s="16"/>
      <c r="S111" s="16"/>
    </row>
    <row r="112" spans="1:19" s="43" customFormat="1" ht="11.1" customHeight="1" x14ac:dyDescent="0.2">
      <c r="A112" s="139"/>
      <c r="B112" s="139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1"/>
      <c r="N112" s="11"/>
      <c r="O112" s="11"/>
      <c r="P112" s="11"/>
      <c r="Q112" s="11"/>
      <c r="R112" s="11"/>
      <c r="S112" s="11"/>
    </row>
    <row r="113" spans="1:19" s="43" customFormat="1" ht="11.1" customHeight="1" x14ac:dyDescent="0.2">
      <c r="A113" s="118" t="s">
        <v>29</v>
      </c>
      <c r="B113" s="118"/>
      <c r="C113" s="118"/>
      <c r="D113" s="118"/>
      <c r="E113" s="118"/>
      <c r="F113" s="118"/>
      <c r="G113" s="118"/>
      <c r="H113" s="118"/>
      <c r="I113" s="31"/>
      <c r="J113" s="82" t="s">
        <v>29</v>
      </c>
      <c r="K113" s="82"/>
      <c r="L113" s="82"/>
      <c r="M113" s="82"/>
      <c r="N113" s="82"/>
      <c r="O113" s="82"/>
      <c r="P113" s="82"/>
      <c r="Q113" s="82"/>
      <c r="R113" s="11"/>
      <c r="S113" s="11"/>
    </row>
    <row r="114" spans="1:19" s="43" customFormat="1" ht="11.1" customHeight="1" x14ac:dyDescent="0.2">
      <c r="A114" s="10" t="s">
        <v>39</v>
      </c>
      <c r="B114" s="9"/>
      <c r="C114" s="51"/>
      <c r="D114" s="51"/>
      <c r="E114" s="52" t="s">
        <v>1</v>
      </c>
      <c r="F114" s="127" t="s">
        <v>2</v>
      </c>
      <c r="G114" s="127"/>
      <c r="H114" s="127"/>
      <c r="I114" s="31"/>
      <c r="J114" s="16" t="s">
        <v>39</v>
      </c>
      <c r="K114" s="16"/>
      <c r="L114" s="16"/>
      <c r="M114" s="16"/>
      <c r="N114" s="17" t="s">
        <v>1</v>
      </c>
      <c r="O114" s="83" t="s">
        <v>2</v>
      </c>
      <c r="P114" s="84"/>
      <c r="Q114" s="84"/>
      <c r="R114" s="11"/>
      <c r="S114" s="11"/>
    </row>
    <row r="115" spans="1:19" s="43" customFormat="1" ht="11.1" customHeight="1" x14ac:dyDescent="0.2">
      <c r="A115" s="5" t="s">
        <v>87</v>
      </c>
      <c r="B115" s="9"/>
      <c r="C115" s="51"/>
      <c r="D115" s="128" t="s">
        <v>3</v>
      </c>
      <c r="E115" s="128"/>
      <c r="F115" s="51" t="s">
        <v>30</v>
      </c>
      <c r="G115" s="51"/>
      <c r="H115" s="51"/>
      <c r="I115" s="16"/>
      <c r="J115" s="16" t="s">
        <v>103</v>
      </c>
      <c r="K115" s="16"/>
      <c r="L115" s="16"/>
      <c r="M115" s="75" t="s">
        <v>3</v>
      </c>
      <c r="N115" s="75"/>
      <c r="O115" s="16" t="s">
        <v>30</v>
      </c>
      <c r="P115" s="16"/>
      <c r="Q115" s="16"/>
      <c r="R115" s="11"/>
      <c r="S115" s="11"/>
    </row>
    <row r="116" spans="1:19" s="43" customFormat="1" ht="21.95" customHeight="1" x14ac:dyDescent="0.2">
      <c r="A116" s="107" t="s">
        <v>5</v>
      </c>
      <c r="B116" s="109" t="s">
        <v>6</v>
      </c>
      <c r="C116" s="110"/>
      <c r="D116" s="107" t="s">
        <v>7</v>
      </c>
      <c r="E116" s="113" t="s">
        <v>8</v>
      </c>
      <c r="F116" s="114"/>
      <c r="G116" s="115"/>
      <c r="H116" s="107" t="s">
        <v>9</v>
      </c>
      <c r="I116" s="18"/>
      <c r="J116" s="76" t="s">
        <v>5</v>
      </c>
      <c r="K116" s="76" t="s">
        <v>6</v>
      </c>
      <c r="L116" s="76"/>
      <c r="M116" s="76" t="s">
        <v>7</v>
      </c>
      <c r="N116" s="80" t="s">
        <v>8</v>
      </c>
      <c r="O116" s="80"/>
      <c r="P116" s="80"/>
      <c r="Q116" s="76" t="s">
        <v>9</v>
      </c>
      <c r="R116" s="11"/>
      <c r="S116" s="11"/>
    </row>
    <row r="117" spans="1:19" s="43" customFormat="1" ht="21.95" customHeight="1" x14ac:dyDescent="0.2">
      <c r="A117" s="108"/>
      <c r="B117" s="111"/>
      <c r="C117" s="112"/>
      <c r="D117" s="108"/>
      <c r="E117" s="44" t="s">
        <v>10</v>
      </c>
      <c r="F117" s="44" t="s">
        <v>11</v>
      </c>
      <c r="G117" s="44" t="s">
        <v>12</v>
      </c>
      <c r="H117" s="108"/>
      <c r="I117" s="19"/>
      <c r="J117" s="77"/>
      <c r="K117" s="78"/>
      <c r="L117" s="79"/>
      <c r="M117" s="77"/>
      <c r="N117" s="20" t="s">
        <v>10</v>
      </c>
      <c r="O117" s="20" t="s">
        <v>11</v>
      </c>
      <c r="P117" s="20" t="s">
        <v>12</v>
      </c>
      <c r="Q117" s="77"/>
      <c r="R117" s="11"/>
      <c r="S117" s="11"/>
    </row>
    <row r="118" spans="1:19" s="43" customFormat="1" ht="11.1" customHeight="1" x14ac:dyDescent="0.2">
      <c r="A118" s="45">
        <v>1</v>
      </c>
      <c r="B118" s="119">
        <v>2</v>
      </c>
      <c r="C118" s="120"/>
      <c r="D118" s="45">
        <v>3</v>
      </c>
      <c r="E118" s="45">
        <v>4</v>
      </c>
      <c r="F118" s="45">
        <v>5</v>
      </c>
      <c r="G118" s="45">
        <v>6</v>
      </c>
      <c r="H118" s="45">
        <v>7</v>
      </c>
      <c r="I118" s="21"/>
      <c r="J118" s="21">
        <v>1</v>
      </c>
      <c r="K118" s="81">
        <v>2</v>
      </c>
      <c r="L118" s="81"/>
      <c r="M118" s="21">
        <v>3</v>
      </c>
      <c r="N118" s="21">
        <v>4</v>
      </c>
      <c r="O118" s="21">
        <v>5</v>
      </c>
      <c r="P118" s="21">
        <v>6</v>
      </c>
      <c r="Q118" s="21">
        <v>7</v>
      </c>
      <c r="R118" s="11"/>
      <c r="S118" s="11"/>
    </row>
    <row r="119" spans="1:19" s="43" customFormat="1" ht="12.95" customHeight="1" x14ac:dyDescent="0.2">
      <c r="A119" s="121" t="s">
        <v>40</v>
      </c>
      <c r="B119" s="122"/>
      <c r="C119" s="122"/>
      <c r="D119" s="122"/>
      <c r="E119" s="122"/>
      <c r="F119" s="122"/>
      <c r="G119" s="122"/>
      <c r="H119" s="123"/>
      <c r="I119" s="22"/>
      <c r="J119" s="74" t="s">
        <v>40</v>
      </c>
      <c r="K119" s="74"/>
      <c r="L119" s="74"/>
      <c r="M119" s="74"/>
      <c r="N119" s="74"/>
      <c r="O119" s="74"/>
      <c r="P119" s="74"/>
      <c r="Q119" s="74"/>
      <c r="R119" s="11"/>
      <c r="S119" s="11"/>
    </row>
    <row r="120" spans="1:19" s="43" customFormat="1" ht="12.95" customHeight="1" x14ac:dyDescent="0.2">
      <c r="A120" s="6">
        <v>513.09</v>
      </c>
      <c r="B120" s="116" t="s">
        <v>72</v>
      </c>
      <c r="C120" s="117"/>
      <c r="D120" s="8">
        <v>60</v>
      </c>
      <c r="E120" s="6">
        <v>1.17</v>
      </c>
      <c r="F120" s="6">
        <v>3.12</v>
      </c>
      <c r="G120" s="6">
        <v>4.51</v>
      </c>
      <c r="H120" s="6">
        <v>51.95</v>
      </c>
      <c r="I120" s="23"/>
      <c r="J120" s="23">
        <v>513.09</v>
      </c>
      <c r="K120" s="70" t="s">
        <v>72</v>
      </c>
      <c r="L120" s="70"/>
      <c r="M120" s="25">
        <v>80</v>
      </c>
      <c r="N120" s="23">
        <v>1.56</v>
      </c>
      <c r="O120" s="23">
        <v>4.16</v>
      </c>
      <c r="P120" s="23">
        <v>6.01</v>
      </c>
      <c r="Q120" s="23">
        <v>69.28</v>
      </c>
      <c r="R120" s="11"/>
      <c r="S120" s="11"/>
    </row>
    <row r="121" spans="1:19" s="43" customFormat="1" ht="12.95" customHeight="1" x14ac:dyDescent="0.2">
      <c r="A121" s="8">
        <v>600</v>
      </c>
      <c r="B121" s="116" t="s">
        <v>73</v>
      </c>
      <c r="C121" s="117"/>
      <c r="D121" s="48" t="s">
        <v>31</v>
      </c>
      <c r="E121" s="6">
        <v>11.19</v>
      </c>
      <c r="F121" s="6">
        <v>13.02</v>
      </c>
      <c r="G121" s="49">
        <v>4.3</v>
      </c>
      <c r="H121" s="6">
        <v>178.55</v>
      </c>
      <c r="I121" s="25"/>
      <c r="J121" s="25">
        <v>600</v>
      </c>
      <c r="K121" s="70" t="s">
        <v>73</v>
      </c>
      <c r="L121" s="70"/>
      <c r="M121" s="24" t="s">
        <v>31</v>
      </c>
      <c r="N121" s="23">
        <v>11.19</v>
      </c>
      <c r="O121" s="23">
        <v>13.02</v>
      </c>
      <c r="P121" s="26">
        <v>4.3</v>
      </c>
      <c r="Q121" s="23">
        <v>178.55</v>
      </c>
      <c r="R121" s="11"/>
      <c r="S121" s="11"/>
    </row>
    <row r="122" spans="1:19" s="43" customFormat="1" ht="12.95" customHeight="1" x14ac:dyDescent="0.2">
      <c r="A122" s="6">
        <v>136.07</v>
      </c>
      <c r="B122" s="116" t="s">
        <v>48</v>
      </c>
      <c r="C122" s="117"/>
      <c r="D122" s="48" t="s">
        <v>13</v>
      </c>
      <c r="E122" s="6">
        <v>2.81</v>
      </c>
      <c r="F122" s="6">
        <v>3.45</v>
      </c>
      <c r="G122" s="6">
        <v>22.66</v>
      </c>
      <c r="H122" s="6">
        <v>133.24</v>
      </c>
      <c r="I122" s="23"/>
      <c r="J122" s="23">
        <v>136.07</v>
      </c>
      <c r="K122" s="70" t="s">
        <v>48</v>
      </c>
      <c r="L122" s="70"/>
      <c r="M122" s="24" t="s">
        <v>16</v>
      </c>
      <c r="N122" s="23">
        <v>3.24</v>
      </c>
      <c r="O122" s="23">
        <v>3.98</v>
      </c>
      <c r="P122" s="23">
        <v>26.15</v>
      </c>
      <c r="Q122" s="23">
        <v>153.74</v>
      </c>
      <c r="R122" s="11"/>
      <c r="S122" s="11"/>
    </row>
    <row r="123" spans="1:19" s="43" customFormat="1" ht="12.95" customHeight="1" x14ac:dyDescent="0.2">
      <c r="A123" s="6">
        <v>282.06</v>
      </c>
      <c r="B123" s="116" t="s">
        <v>61</v>
      </c>
      <c r="C123" s="117"/>
      <c r="D123" s="8">
        <v>200</v>
      </c>
      <c r="E123" s="48"/>
      <c r="F123" s="48"/>
      <c r="G123" s="48"/>
      <c r="H123" s="48"/>
      <c r="I123" s="23"/>
      <c r="J123" s="23">
        <v>282.06</v>
      </c>
      <c r="K123" s="70" t="s">
        <v>61</v>
      </c>
      <c r="L123" s="70"/>
      <c r="M123" s="25">
        <v>200</v>
      </c>
      <c r="N123" s="24"/>
      <c r="O123" s="24"/>
      <c r="P123" s="24"/>
      <c r="Q123" s="24"/>
      <c r="R123" s="11"/>
      <c r="S123" s="11"/>
    </row>
    <row r="124" spans="1:19" s="43" customFormat="1" ht="12.95" customHeight="1" x14ac:dyDescent="0.2">
      <c r="A124" s="49">
        <v>122</v>
      </c>
      <c r="B124" s="116" t="s">
        <v>49</v>
      </c>
      <c r="C124" s="117"/>
      <c r="D124" s="8">
        <v>30</v>
      </c>
      <c r="E124" s="49">
        <v>2.4</v>
      </c>
      <c r="F124" s="49">
        <v>0.3</v>
      </c>
      <c r="G124" s="49">
        <v>13.8</v>
      </c>
      <c r="H124" s="8">
        <v>66</v>
      </c>
      <c r="I124" s="26"/>
      <c r="J124" s="26">
        <v>123</v>
      </c>
      <c r="K124" s="70" t="s">
        <v>49</v>
      </c>
      <c r="L124" s="70"/>
      <c r="M124" s="25">
        <v>50</v>
      </c>
      <c r="N124" s="26">
        <f>M124*E124/30</f>
        <v>4</v>
      </c>
      <c r="O124" s="26">
        <f>F124*M124/30</f>
        <v>0.5</v>
      </c>
      <c r="P124" s="26">
        <f>G124*M124/D124</f>
        <v>23</v>
      </c>
      <c r="Q124" s="25">
        <f>M124*H124/D124</f>
        <v>110</v>
      </c>
      <c r="R124" s="11"/>
      <c r="S124" s="11"/>
    </row>
    <row r="125" spans="1:19" s="43" customFormat="1" ht="12.95" customHeight="1" x14ac:dyDescent="0.2">
      <c r="A125" s="101" t="s">
        <v>41</v>
      </c>
      <c r="B125" s="102"/>
      <c r="C125" s="103"/>
      <c r="D125" s="50">
        <v>504</v>
      </c>
      <c r="E125" s="29">
        <f>SUM(E120:E124)</f>
        <v>17.57</v>
      </c>
      <c r="F125" s="29">
        <f t="shared" ref="F125:H125" si="26">SUM(F120:F124)</f>
        <v>19.89</v>
      </c>
      <c r="G125" s="29">
        <f t="shared" si="26"/>
        <v>45.269999999999996</v>
      </c>
      <c r="H125" s="29">
        <f t="shared" si="26"/>
        <v>429.74</v>
      </c>
      <c r="I125" s="33"/>
      <c r="J125" s="71" t="s">
        <v>41</v>
      </c>
      <c r="K125" s="72"/>
      <c r="L125" s="73"/>
      <c r="M125" s="38">
        <f>M124+M123+155+80+M120</f>
        <v>565</v>
      </c>
      <c r="N125" s="29">
        <f>SUM(N120:N124)</f>
        <v>19.990000000000002</v>
      </c>
      <c r="O125" s="29">
        <f t="shared" ref="O125:Q125" si="27">SUM(O120:O124)</f>
        <v>21.66</v>
      </c>
      <c r="P125" s="29">
        <f t="shared" si="27"/>
        <v>59.459999999999994</v>
      </c>
      <c r="Q125" s="29">
        <f t="shared" si="27"/>
        <v>511.57000000000005</v>
      </c>
      <c r="R125" s="11"/>
      <c r="S125" s="11"/>
    </row>
    <row r="126" spans="1:19" s="43" customFormat="1" ht="12.95" customHeight="1" x14ac:dyDescent="0.2">
      <c r="A126" s="121" t="s">
        <v>42</v>
      </c>
      <c r="B126" s="122"/>
      <c r="C126" s="122"/>
      <c r="D126" s="122"/>
      <c r="E126" s="122"/>
      <c r="F126" s="122"/>
      <c r="G126" s="122"/>
      <c r="H126" s="123"/>
      <c r="I126" s="22"/>
      <c r="J126" s="74" t="s">
        <v>42</v>
      </c>
      <c r="K126" s="74"/>
      <c r="L126" s="74"/>
      <c r="M126" s="74"/>
      <c r="N126" s="74"/>
      <c r="O126" s="74"/>
      <c r="P126" s="74"/>
      <c r="Q126" s="74"/>
      <c r="R126" s="11"/>
      <c r="S126" s="11"/>
    </row>
    <row r="127" spans="1:19" s="43" customFormat="1" ht="12.95" customHeight="1" x14ac:dyDescent="0.2">
      <c r="A127" s="6">
        <v>56.36</v>
      </c>
      <c r="B127" s="116" t="s">
        <v>55</v>
      </c>
      <c r="C127" s="117"/>
      <c r="D127" s="48" t="s">
        <v>14</v>
      </c>
      <c r="E127" s="6">
        <v>1.76</v>
      </c>
      <c r="F127" s="6">
        <v>5.88</v>
      </c>
      <c r="G127" s="6">
        <v>6.46</v>
      </c>
      <c r="H127" s="6">
        <v>86.82</v>
      </c>
      <c r="I127" s="23"/>
      <c r="J127" s="23">
        <v>56.36</v>
      </c>
      <c r="K127" s="70" t="s">
        <v>55</v>
      </c>
      <c r="L127" s="70"/>
      <c r="M127" s="24" t="s">
        <v>14</v>
      </c>
      <c r="N127" s="23">
        <v>1.76</v>
      </c>
      <c r="O127" s="23">
        <v>5.88</v>
      </c>
      <c r="P127" s="23">
        <v>6.46</v>
      </c>
      <c r="Q127" s="23">
        <v>86.82</v>
      </c>
      <c r="R127" s="11"/>
      <c r="S127" s="11"/>
    </row>
    <row r="128" spans="1:19" s="43" customFormat="1" ht="12.95" customHeight="1" x14ac:dyDescent="0.2">
      <c r="A128" s="6">
        <v>445.35</v>
      </c>
      <c r="B128" s="116" t="s">
        <v>74</v>
      </c>
      <c r="C128" s="117"/>
      <c r="D128" s="48" t="s">
        <v>25</v>
      </c>
      <c r="E128" s="6">
        <v>9.8699999999999992</v>
      </c>
      <c r="F128" s="6">
        <v>11.79</v>
      </c>
      <c r="G128" s="6">
        <v>8.34</v>
      </c>
      <c r="H128" s="6">
        <v>178.98</v>
      </c>
      <c r="I128" s="23"/>
      <c r="J128" s="23">
        <v>445.35</v>
      </c>
      <c r="K128" s="70" t="s">
        <v>74</v>
      </c>
      <c r="L128" s="70"/>
      <c r="M128" s="24" t="s">
        <v>99</v>
      </c>
      <c r="N128" s="23">
        <v>11.52</v>
      </c>
      <c r="O128" s="23">
        <v>13.76</v>
      </c>
      <c r="P128" s="23">
        <v>9.7360000000000007</v>
      </c>
      <c r="Q128" s="23">
        <v>208.81</v>
      </c>
      <c r="R128" s="11"/>
      <c r="S128" s="11"/>
    </row>
    <row r="129" spans="1:19" s="43" customFormat="1" ht="12.95" customHeight="1" x14ac:dyDescent="0.2">
      <c r="A129" s="6">
        <v>594.03</v>
      </c>
      <c r="B129" s="116" t="s">
        <v>60</v>
      </c>
      <c r="C129" s="117"/>
      <c r="D129" s="48" t="s">
        <v>16</v>
      </c>
      <c r="E129" s="6">
        <v>3.14</v>
      </c>
      <c r="F129" s="6">
        <v>3.99</v>
      </c>
      <c r="G129" s="6">
        <v>22.34</v>
      </c>
      <c r="H129" s="6">
        <v>137.94999999999999</v>
      </c>
      <c r="I129" s="23"/>
      <c r="J129" s="23">
        <v>594.03</v>
      </c>
      <c r="K129" s="70" t="s">
        <v>60</v>
      </c>
      <c r="L129" s="70"/>
      <c r="M129" s="24" t="s">
        <v>95</v>
      </c>
      <c r="N129" s="23">
        <v>3.77</v>
      </c>
      <c r="O129" s="23">
        <v>4.79</v>
      </c>
      <c r="P129" s="23">
        <v>26.81</v>
      </c>
      <c r="Q129" s="23">
        <v>1653.54</v>
      </c>
      <c r="R129" s="11"/>
      <c r="S129" s="11"/>
    </row>
    <row r="130" spans="1:19" s="43" customFormat="1" ht="12.95" customHeight="1" x14ac:dyDescent="0.2">
      <c r="A130" s="6">
        <v>284.04000000000002</v>
      </c>
      <c r="B130" s="116" t="s">
        <v>75</v>
      </c>
      <c r="C130" s="117"/>
      <c r="D130" s="8">
        <v>200</v>
      </c>
      <c r="E130" s="6">
        <v>0.06</v>
      </c>
      <c r="F130" s="6">
        <v>0.01</v>
      </c>
      <c r="G130" s="6">
        <v>0.21</v>
      </c>
      <c r="H130" s="6">
        <v>2.38</v>
      </c>
      <c r="I130" s="23"/>
      <c r="J130" s="23">
        <v>284.04000000000002</v>
      </c>
      <c r="K130" s="70" t="s">
        <v>75</v>
      </c>
      <c r="L130" s="70"/>
      <c r="M130" s="25">
        <v>200</v>
      </c>
      <c r="N130" s="23">
        <v>0.06</v>
      </c>
      <c r="O130" s="23">
        <v>0.01</v>
      </c>
      <c r="P130" s="23">
        <v>0.21</v>
      </c>
      <c r="Q130" s="23">
        <v>2.38</v>
      </c>
      <c r="R130" s="11"/>
      <c r="S130" s="11"/>
    </row>
    <row r="131" spans="1:19" s="43" customFormat="1" ht="12.95" customHeight="1" x14ac:dyDescent="0.2">
      <c r="A131" s="49">
        <v>122</v>
      </c>
      <c r="B131" s="116" t="s">
        <v>49</v>
      </c>
      <c r="C131" s="117"/>
      <c r="D131" s="8">
        <v>30</v>
      </c>
      <c r="E131" s="49">
        <v>2.4</v>
      </c>
      <c r="F131" s="49">
        <v>0.3</v>
      </c>
      <c r="G131" s="49">
        <v>13.8</v>
      </c>
      <c r="H131" s="8">
        <v>66</v>
      </c>
      <c r="I131" s="26"/>
      <c r="J131" s="26">
        <v>123</v>
      </c>
      <c r="K131" s="70" t="s">
        <v>49</v>
      </c>
      <c r="L131" s="70"/>
      <c r="M131" s="25">
        <v>50</v>
      </c>
      <c r="N131" s="26">
        <f>M131*E131/30</f>
        <v>4</v>
      </c>
      <c r="O131" s="26">
        <f>F131*M131/30</f>
        <v>0.5</v>
      </c>
      <c r="P131" s="26">
        <f>G131*M131/D131</f>
        <v>23</v>
      </c>
      <c r="Q131" s="25">
        <f>M131*H131/D131</f>
        <v>110</v>
      </c>
      <c r="R131" s="11"/>
      <c r="S131" s="11"/>
    </row>
    <row r="132" spans="1:19" s="43" customFormat="1" ht="17.25" customHeight="1" x14ac:dyDescent="0.2">
      <c r="A132" s="101" t="s">
        <v>43</v>
      </c>
      <c r="B132" s="102"/>
      <c r="C132" s="103"/>
      <c r="D132" s="50">
        <v>720</v>
      </c>
      <c r="E132" s="29">
        <f>SUM(E127:E131)</f>
        <v>17.23</v>
      </c>
      <c r="F132" s="29">
        <f t="shared" ref="F132:H132" si="28">SUM(F127:F131)</f>
        <v>21.97</v>
      </c>
      <c r="G132" s="29">
        <f t="shared" si="28"/>
        <v>51.150000000000006</v>
      </c>
      <c r="H132" s="29">
        <f t="shared" si="28"/>
        <v>472.12999999999994</v>
      </c>
      <c r="I132" s="40"/>
      <c r="J132" s="71" t="s">
        <v>43</v>
      </c>
      <c r="K132" s="72"/>
      <c r="L132" s="73"/>
      <c r="M132" s="38">
        <f>M131+M130+185.5+110+255</f>
        <v>800.5</v>
      </c>
      <c r="N132" s="29">
        <f>SUM(N127:N131)</f>
        <v>21.11</v>
      </c>
      <c r="O132" s="29">
        <f t="shared" ref="O132:Q132" si="29">SUM(O127:O131)</f>
        <v>24.94</v>
      </c>
      <c r="P132" s="29">
        <f t="shared" si="29"/>
        <v>66.216000000000008</v>
      </c>
      <c r="Q132" s="29">
        <f t="shared" si="29"/>
        <v>2061.5500000000002</v>
      </c>
      <c r="R132" s="11"/>
      <c r="S132" s="11"/>
    </row>
    <row r="133" spans="1:19" s="51" customFormat="1" ht="19.5" customHeight="1" x14ac:dyDescent="0.2">
      <c r="A133" s="146" t="s">
        <v>17</v>
      </c>
      <c r="B133" s="147"/>
      <c r="C133" s="148"/>
      <c r="D133" s="50">
        <f>D132+D125</f>
        <v>1224</v>
      </c>
      <c r="E133" s="50">
        <f t="shared" ref="E133:H133" si="30">E132+E125</f>
        <v>34.799999999999997</v>
      </c>
      <c r="F133" s="50">
        <f t="shared" si="30"/>
        <v>41.86</v>
      </c>
      <c r="G133" s="50">
        <f t="shared" si="30"/>
        <v>96.42</v>
      </c>
      <c r="H133" s="50">
        <f t="shared" si="30"/>
        <v>901.86999999999989</v>
      </c>
      <c r="I133" s="30"/>
      <c r="J133" s="149" t="s">
        <v>17</v>
      </c>
      <c r="K133" s="150"/>
      <c r="L133" s="151"/>
      <c r="M133" s="38">
        <f>M132+M125</f>
        <v>1365.5</v>
      </c>
      <c r="N133" s="38">
        <f t="shared" ref="N133:Q133" si="31">N132+N125</f>
        <v>41.1</v>
      </c>
      <c r="O133" s="38">
        <f t="shared" si="31"/>
        <v>46.6</v>
      </c>
      <c r="P133" s="38">
        <f t="shared" si="31"/>
        <v>125.676</v>
      </c>
      <c r="Q133" s="38">
        <f t="shared" si="31"/>
        <v>2573.1200000000003</v>
      </c>
      <c r="R133" s="16"/>
      <c r="S133" s="16"/>
    </row>
    <row r="134" spans="1:19" s="43" customFormat="1" ht="11.1" customHeight="1" x14ac:dyDescent="0.2">
      <c r="A134" s="139"/>
      <c r="B134" s="139"/>
      <c r="C134" s="139"/>
      <c r="D134" s="139"/>
      <c r="E134" s="139"/>
      <c r="F134" s="139"/>
      <c r="G134" s="139"/>
      <c r="H134" s="139"/>
      <c r="I134" s="139"/>
      <c r="J134" s="139"/>
      <c r="K134" s="139"/>
      <c r="L134" s="139"/>
      <c r="M134" s="11"/>
      <c r="N134" s="11"/>
      <c r="O134" s="11"/>
      <c r="P134" s="11"/>
      <c r="Q134" s="11"/>
      <c r="R134" s="11"/>
      <c r="S134" s="11"/>
    </row>
    <row r="135" spans="1:19" s="43" customFormat="1" ht="11.1" customHeight="1" x14ac:dyDescent="0.2">
      <c r="A135" s="118" t="s">
        <v>32</v>
      </c>
      <c r="B135" s="118"/>
      <c r="C135" s="118"/>
      <c r="D135" s="118"/>
      <c r="E135" s="118"/>
      <c r="F135" s="118"/>
      <c r="G135" s="118"/>
      <c r="H135" s="118"/>
      <c r="I135" s="31"/>
      <c r="J135" s="82" t="s">
        <v>32</v>
      </c>
      <c r="K135" s="82"/>
      <c r="L135" s="82"/>
      <c r="M135" s="82"/>
      <c r="N135" s="82"/>
      <c r="O135" s="82"/>
      <c r="P135" s="82"/>
      <c r="Q135" s="82"/>
      <c r="R135" s="11"/>
      <c r="S135" s="11"/>
    </row>
    <row r="136" spans="1:19" s="43" customFormat="1" ht="11.1" customHeight="1" x14ac:dyDescent="0.2">
      <c r="A136" s="10" t="s">
        <v>39</v>
      </c>
      <c r="B136" s="9"/>
      <c r="C136" s="51"/>
      <c r="D136" s="51"/>
      <c r="E136" s="52" t="s">
        <v>1</v>
      </c>
      <c r="F136" s="127" t="s">
        <v>19</v>
      </c>
      <c r="G136" s="127"/>
      <c r="H136" s="127"/>
      <c r="I136" s="31"/>
      <c r="J136" s="16" t="s">
        <v>39</v>
      </c>
      <c r="K136" s="16"/>
      <c r="L136" s="16"/>
      <c r="M136" s="16"/>
      <c r="N136" s="17" t="s">
        <v>1</v>
      </c>
      <c r="O136" s="83" t="s">
        <v>19</v>
      </c>
      <c r="P136" s="84"/>
      <c r="Q136" s="84"/>
      <c r="R136" s="11"/>
      <c r="S136" s="11"/>
    </row>
    <row r="137" spans="1:19" s="43" customFormat="1" ht="11.1" customHeight="1" x14ac:dyDescent="0.2">
      <c r="A137" s="5" t="s">
        <v>87</v>
      </c>
      <c r="B137" s="9"/>
      <c r="C137" s="51"/>
      <c r="D137" s="128" t="s">
        <v>3</v>
      </c>
      <c r="E137" s="128"/>
      <c r="F137" s="51" t="s">
        <v>30</v>
      </c>
      <c r="G137" s="51"/>
      <c r="H137" s="51"/>
      <c r="I137" s="16"/>
      <c r="J137" s="16" t="s">
        <v>103</v>
      </c>
      <c r="K137" s="16"/>
      <c r="L137" s="16"/>
      <c r="M137" s="75" t="s">
        <v>3</v>
      </c>
      <c r="N137" s="75"/>
      <c r="O137" s="16" t="s">
        <v>30</v>
      </c>
      <c r="P137" s="16"/>
      <c r="Q137" s="16"/>
      <c r="R137" s="11"/>
      <c r="S137" s="11"/>
    </row>
    <row r="138" spans="1:19" s="43" customFormat="1" ht="21.95" customHeight="1" x14ac:dyDescent="0.2">
      <c r="A138" s="107" t="s">
        <v>5</v>
      </c>
      <c r="B138" s="109" t="s">
        <v>6</v>
      </c>
      <c r="C138" s="110"/>
      <c r="D138" s="107" t="s">
        <v>7</v>
      </c>
      <c r="E138" s="113" t="s">
        <v>8</v>
      </c>
      <c r="F138" s="114"/>
      <c r="G138" s="115"/>
      <c r="H138" s="107" t="s">
        <v>9</v>
      </c>
      <c r="I138" s="18"/>
      <c r="J138" s="76" t="s">
        <v>5</v>
      </c>
      <c r="K138" s="76" t="s">
        <v>6</v>
      </c>
      <c r="L138" s="76"/>
      <c r="M138" s="76" t="s">
        <v>7</v>
      </c>
      <c r="N138" s="80" t="s">
        <v>8</v>
      </c>
      <c r="O138" s="80"/>
      <c r="P138" s="80"/>
      <c r="Q138" s="76" t="s">
        <v>9</v>
      </c>
      <c r="R138" s="11"/>
      <c r="S138" s="11"/>
    </row>
    <row r="139" spans="1:19" s="43" customFormat="1" ht="21.95" customHeight="1" x14ac:dyDescent="0.2">
      <c r="A139" s="108"/>
      <c r="B139" s="111"/>
      <c r="C139" s="112"/>
      <c r="D139" s="108"/>
      <c r="E139" s="44" t="s">
        <v>10</v>
      </c>
      <c r="F139" s="44" t="s">
        <v>11</v>
      </c>
      <c r="G139" s="44" t="s">
        <v>12</v>
      </c>
      <c r="H139" s="108"/>
      <c r="I139" s="19"/>
      <c r="J139" s="77"/>
      <c r="K139" s="78"/>
      <c r="L139" s="79"/>
      <c r="M139" s="77"/>
      <c r="N139" s="20" t="s">
        <v>10</v>
      </c>
      <c r="O139" s="20" t="s">
        <v>11</v>
      </c>
      <c r="P139" s="20" t="s">
        <v>12</v>
      </c>
      <c r="Q139" s="77"/>
      <c r="R139" s="11"/>
      <c r="S139" s="11"/>
    </row>
    <row r="140" spans="1:19" s="43" customFormat="1" ht="11.1" customHeight="1" x14ac:dyDescent="0.2">
      <c r="A140" s="45">
        <v>1</v>
      </c>
      <c r="B140" s="119">
        <v>2</v>
      </c>
      <c r="C140" s="120"/>
      <c r="D140" s="45">
        <v>3</v>
      </c>
      <c r="E140" s="45">
        <v>4</v>
      </c>
      <c r="F140" s="45">
        <v>5</v>
      </c>
      <c r="G140" s="45">
        <v>6</v>
      </c>
      <c r="H140" s="45">
        <v>7</v>
      </c>
      <c r="I140" s="21"/>
      <c r="J140" s="21">
        <v>1</v>
      </c>
      <c r="K140" s="81">
        <v>2</v>
      </c>
      <c r="L140" s="81"/>
      <c r="M140" s="21">
        <v>3</v>
      </c>
      <c r="N140" s="21">
        <v>4</v>
      </c>
      <c r="O140" s="21">
        <v>5</v>
      </c>
      <c r="P140" s="21">
        <v>6</v>
      </c>
      <c r="Q140" s="21">
        <v>7</v>
      </c>
      <c r="R140" s="11"/>
      <c r="S140" s="11"/>
    </row>
    <row r="141" spans="1:19" s="43" customFormat="1" ht="11.1" customHeight="1" x14ac:dyDescent="0.2">
      <c r="A141" s="121" t="s">
        <v>40</v>
      </c>
      <c r="B141" s="122"/>
      <c r="C141" s="122"/>
      <c r="D141" s="122"/>
      <c r="E141" s="122"/>
      <c r="F141" s="122"/>
      <c r="G141" s="122"/>
      <c r="H141" s="123"/>
      <c r="I141" s="22"/>
      <c r="J141" s="74" t="s">
        <v>40</v>
      </c>
      <c r="K141" s="74"/>
      <c r="L141" s="74"/>
      <c r="M141" s="74"/>
      <c r="N141" s="74"/>
      <c r="O141" s="74"/>
      <c r="P141" s="74"/>
      <c r="Q141" s="74"/>
      <c r="R141" s="11"/>
      <c r="S141" s="11"/>
    </row>
    <row r="142" spans="1:19" s="43" customFormat="1" ht="12.95" customHeight="1" x14ac:dyDescent="0.2">
      <c r="A142" s="6">
        <v>96.42</v>
      </c>
      <c r="B142" s="116" t="s">
        <v>76</v>
      </c>
      <c r="C142" s="117"/>
      <c r="D142" s="48" t="s">
        <v>28</v>
      </c>
      <c r="E142" s="6">
        <v>9.0299999999999994</v>
      </c>
      <c r="F142" s="49">
        <v>10.6</v>
      </c>
      <c r="G142" s="6">
        <v>1.1200000000000001</v>
      </c>
      <c r="H142" s="6">
        <v>135.97999999999999</v>
      </c>
      <c r="I142" s="23"/>
      <c r="J142" s="23">
        <v>96.42</v>
      </c>
      <c r="K142" s="70" t="s">
        <v>76</v>
      </c>
      <c r="L142" s="70"/>
      <c r="M142" s="24" t="s">
        <v>31</v>
      </c>
      <c r="N142" s="23">
        <v>12.04</v>
      </c>
      <c r="O142" s="26">
        <v>14.1</v>
      </c>
      <c r="P142" s="23">
        <v>1.49</v>
      </c>
      <c r="Q142" s="23">
        <v>181.31</v>
      </c>
      <c r="R142" s="11"/>
      <c r="S142" s="11"/>
    </row>
    <row r="143" spans="1:19" s="43" customFormat="1" ht="12.95" customHeight="1" x14ac:dyDescent="0.2">
      <c r="A143" s="6">
        <v>64</v>
      </c>
      <c r="B143" s="116" t="s">
        <v>45</v>
      </c>
      <c r="C143" s="117"/>
      <c r="D143" s="48" t="s">
        <v>13</v>
      </c>
      <c r="E143" s="6">
        <v>4.13</v>
      </c>
      <c r="F143" s="6">
        <v>3.97</v>
      </c>
      <c r="G143" s="6">
        <v>18.61</v>
      </c>
      <c r="H143" s="6">
        <v>126.54</v>
      </c>
      <c r="I143" s="23"/>
      <c r="J143" s="23">
        <v>65</v>
      </c>
      <c r="K143" s="85" t="s">
        <v>45</v>
      </c>
      <c r="L143" s="86"/>
      <c r="M143" s="24" t="s">
        <v>90</v>
      </c>
      <c r="N143" s="23">
        <v>8</v>
      </c>
      <c r="O143" s="23">
        <v>5</v>
      </c>
      <c r="P143" s="23">
        <v>35</v>
      </c>
      <c r="Q143" s="23">
        <v>224</v>
      </c>
      <c r="R143" s="11"/>
      <c r="S143" s="11"/>
    </row>
    <row r="144" spans="1:19" s="43" customFormat="1" ht="12.95" customHeight="1" x14ac:dyDescent="0.2">
      <c r="A144" s="6">
        <v>282.06</v>
      </c>
      <c r="B144" s="116" t="s">
        <v>61</v>
      </c>
      <c r="C144" s="117"/>
      <c r="D144" s="8">
        <v>200</v>
      </c>
      <c r="E144" s="48"/>
      <c r="F144" s="48"/>
      <c r="G144" s="48"/>
      <c r="H144" s="48"/>
      <c r="I144" s="23"/>
      <c r="J144" s="23">
        <v>282.06</v>
      </c>
      <c r="K144" s="70" t="s">
        <v>61</v>
      </c>
      <c r="L144" s="70"/>
      <c r="M144" s="25">
        <v>200</v>
      </c>
      <c r="N144" s="24"/>
      <c r="O144" s="24"/>
      <c r="P144" s="24"/>
      <c r="Q144" s="24"/>
      <c r="R144" s="11"/>
      <c r="S144" s="11"/>
    </row>
    <row r="145" spans="1:19" s="43" customFormat="1" ht="12.95" customHeight="1" x14ac:dyDescent="0.2">
      <c r="A145" s="49">
        <v>122</v>
      </c>
      <c r="B145" s="116" t="s">
        <v>49</v>
      </c>
      <c r="C145" s="117"/>
      <c r="D145" s="8">
        <v>30</v>
      </c>
      <c r="E145" s="49">
        <v>2.4</v>
      </c>
      <c r="F145" s="49">
        <v>0.3</v>
      </c>
      <c r="G145" s="49">
        <v>13.8</v>
      </c>
      <c r="H145" s="8">
        <v>66</v>
      </c>
      <c r="I145" s="26"/>
      <c r="J145" s="26">
        <v>123</v>
      </c>
      <c r="K145" s="70" t="s">
        <v>49</v>
      </c>
      <c r="L145" s="70"/>
      <c r="M145" s="25">
        <v>50</v>
      </c>
      <c r="N145" s="26">
        <f>M145*E145/30</f>
        <v>4</v>
      </c>
      <c r="O145" s="26">
        <f>F145*M145/30</f>
        <v>0.5</v>
      </c>
      <c r="P145" s="26">
        <f>G145*M145/D145</f>
        <v>23</v>
      </c>
      <c r="Q145" s="25">
        <f>M145*H145/D145</f>
        <v>110</v>
      </c>
      <c r="R145" s="11"/>
      <c r="S145" s="11"/>
    </row>
    <row r="146" spans="1:19" s="43" customFormat="1" ht="12.95" customHeight="1" x14ac:dyDescent="0.2">
      <c r="A146" s="8">
        <v>476</v>
      </c>
      <c r="B146" s="116" t="s">
        <v>20</v>
      </c>
      <c r="C146" s="117"/>
      <c r="D146" s="8">
        <v>100</v>
      </c>
      <c r="E146" s="49">
        <v>3.2</v>
      </c>
      <c r="F146" s="49">
        <v>3.2</v>
      </c>
      <c r="G146" s="8">
        <v>5</v>
      </c>
      <c r="H146" s="8">
        <v>60</v>
      </c>
      <c r="I146" s="25"/>
      <c r="J146" s="25">
        <v>476</v>
      </c>
      <c r="K146" s="70" t="s">
        <v>20</v>
      </c>
      <c r="L146" s="70"/>
      <c r="M146" s="25">
        <v>100</v>
      </c>
      <c r="N146" s="26">
        <v>3.2</v>
      </c>
      <c r="O146" s="26">
        <v>3.2</v>
      </c>
      <c r="P146" s="25">
        <v>5</v>
      </c>
      <c r="Q146" s="25">
        <v>60</v>
      </c>
      <c r="R146" s="11"/>
      <c r="S146" s="11"/>
    </row>
    <row r="147" spans="1:19" s="43" customFormat="1" ht="12.95" customHeight="1" x14ac:dyDescent="0.2">
      <c r="A147" s="101" t="s">
        <v>41</v>
      </c>
      <c r="B147" s="102"/>
      <c r="C147" s="103"/>
      <c r="D147" s="50">
        <v>514</v>
      </c>
      <c r="E147" s="29">
        <f>SUM(E142:E146)</f>
        <v>18.760000000000002</v>
      </c>
      <c r="F147" s="29">
        <f t="shared" ref="F147:H147" si="32">SUM(F142:F146)</f>
        <v>18.07</v>
      </c>
      <c r="G147" s="29">
        <f t="shared" si="32"/>
        <v>38.53</v>
      </c>
      <c r="H147" s="34">
        <f t="shared" si="32"/>
        <v>388.52</v>
      </c>
      <c r="I147" s="33"/>
      <c r="J147" s="71" t="s">
        <v>41</v>
      </c>
      <c r="K147" s="72"/>
      <c r="L147" s="73"/>
      <c r="M147" s="38">
        <f>M146+M145+M144+154+80</f>
        <v>584</v>
      </c>
      <c r="N147" s="29">
        <f>SUM(N142:N146)</f>
        <v>27.24</v>
      </c>
      <c r="O147" s="29">
        <f t="shared" ref="O147:Q147" si="33">SUM(O142:O146)</f>
        <v>22.8</v>
      </c>
      <c r="P147" s="29">
        <f t="shared" si="33"/>
        <v>64.490000000000009</v>
      </c>
      <c r="Q147" s="34">
        <f t="shared" si="33"/>
        <v>575.30999999999995</v>
      </c>
      <c r="R147" s="11"/>
      <c r="S147" s="11"/>
    </row>
    <row r="148" spans="1:19" s="43" customFormat="1" ht="12.95" customHeight="1" x14ac:dyDescent="0.2">
      <c r="A148" s="121" t="s">
        <v>42</v>
      </c>
      <c r="B148" s="122"/>
      <c r="C148" s="122"/>
      <c r="D148" s="122"/>
      <c r="E148" s="122"/>
      <c r="F148" s="122"/>
      <c r="G148" s="122"/>
      <c r="H148" s="123"/>
      <c r="I148" s="22"/>
      <c r="J148" s="74" t="s">
        <v>42</v>
      </c>
      <c r="K148" s="74"/>
      <c r="L148" s="74"/>
      <c r="M148" s="74"/>
      <c r="N148" s="74"/>
      <c r="O148" s="74"/>
      <c r="P148" s="74"/>
      <c r="Q148" s="74"/>
      <c r="R148" s="11"/>
      <c r="S148" s="11"/>
    </row>
    <row r="149" spans="1:19" s="43" customFormat="1" ht="12.95" customHeight="1" x14ac:dyDescent="0.2">
      <c r="A149" s="6">
        <v>425.07</v>
      </c>
      <c r="B149" s="116" t="s">
        <v>88</v>
      </c>
      <c r="C149" s="117"/>
      <c r="D149" s="7">
        <v>60</v>
      </c>
      <c r="E149" s="6">
        <v>1.86</v>
      </c>
      <c r="F149" s="6">
        <v>0.12</v>
      </c>
      <c r="G149" s="6">
        <v>3.9</v>
      </c>
      <c r="H149" s="8">
        <v>24</v>
      </c>
      <c r="I149" s="23"/>
      <c r="J149" s="23">
        <v>425.07</v>
      </c>
      <c r="K149" s="70" t="s">
        <v>88</v>
      </c>
      <c r="L149" s="70"/>
      <c r="M149" s="32">
        <v>60</v>
      </c>
      <c r="N149" s="23">
        <v>1.86</v>
      </c>
      <c r="O149" s="23">
        <v>0.12</v>
      </c>
      <c r="P149" s="23">
        <v>3.9</v>
      </c>
      <c r="Q149" s="25">
        <v>24</v>
      </c>
      <c r="R149" s="11"/>
      <c r="S149" s="11"/>
    </row>
    <row r="150" spans="1:19" s="43" customFormat="1" ht="12.95" customHeight="1" x14ac:dyDescent="0.2">
      <c r="A150" s="6">
        <v>65.39</v>
      </c>
      <c r="B150" s="116" t="s">
        <v>56</v>
      </c>
      <c r="C150" s="117"/>
      <c r="D150" s="48" t="s">
        <v>14</v>
      </c>
      <c r="E150" s="6">
        <v>1.89</v>
      </c>
      <c r="F150" s="8">
        <v>5</v>
      </c>
      <c r="G150" s="6">
        <v>8.07</v>
      </c>
      <c r="H150" s="6">
        <v>85.79</v>
      </c>
      <c r="I150" s="23"/>
      <c r="J150" s="23">
        <v>65.39</v>
      </c>
      <c r="K150" s="70" t="s">
        <v>56</v>
      </c>
      <c r="L150" s="70"/>
      <c r="M150" s="24" t="s">
        <v>14</v>
      </c>
      <c r="N150" s="23">
        <v>1.89</v>
      </c>
      <c r="O150" s="25">
        <v>5</v>
      </c>
      <c r="P150" s="23">
        <v>8.07</v>
      </c>
      <c r="Q150" s="23">
        <v>85.79</v>
      </c>
      <c r="R150" s="11"/>
      <c r="S150" s="11"/>
    </row>
    <row r="151" spans="1:19" s="43" customFormat="1" ht="12.95" customHeight="1" x14ac:dyDescent="0.2">
      <c r="A151" s="6">
        <v>502.53</v>
      </c>
      <c r="B151" s="116" t="s">
        <v>77</v>
      </c>
      <c r="C151" s="117"/>
      <c r="D151" s="48" t="s">
        <v>25</v>
      </c>
      <c r="E151" s="6">
        <v>9.9499999999999993</v>
      </c>
      <c r="F151" s="6">
        <v>9.48</v>
      </c>
      <c r="G151" s="6">
        <v>8.57</v>
      </c>
      <c r="H151" s="6">
        <v>159.02000000000001</v>
      </c>
      <c r="I151" s="23"/>
      <c r="J151" s="23">
        <v>502.53</v>
      </c>
      <c r="K151" s="70" t="s">
        <v>77</v>
      </c>
      <c r="L151" s="70"/>
      <c r="M151" s="24" t="s">
        <v>25</v>
      </c>
      <c r="N151" s="23">
        <v>9.9499999999999993</v>
      </c>
      <c r="O151" s="23">
        <v>9.48</v>
      </c>
      <c r="P151" s="23">
        <v>8.57</v>
      </c>
      <c r="Q151" s="23">
        <v>159.02000000000001</v>
      </c>
      <c r="R151" s="11"/>
      <c r="S151" s="11"/>
    </row>
    <row r="152" spans="1:19" s="43" customFormat="1" ht="12.95" customHeight="1" x14ac:dyDescent="0.2">
      <c r="A152" s="8">
        <v>302</v>
      </c>
      <c r="B152" s="116" t="s">
        <v>45</v>
      </c>
      <c r="C152" s="117"/>
      <c r="D152" s="48" t="s">
        <v>100</v>
      </c>
      <c r="E152" s="6">
        <v>4.13</v>
      </c>
      <c r="F152" s="6">
        <v>4.21</v>
      </c>
      <c r="G152" s="6">
        <v>18.62</v>
      </c>
      <c r="H152" s="6">
        <v>128.74</v>
      </c>
      <c r="I152" s="25"/>
      <c r="J152" s="25">
        <v>302</v>
      </c>
      <c r="K152" s="70" t="s">
        <v>45</v>
      </c>
      <c r="L152" s="70"/>
      <c r="M152" s="24" t="s">
        <v>16</v>
      </c>
      <c r="N152" s="23">
        <v>4.7699999999999996</v>
      </c>
      <c r="O152" s="23">
        <v>4.8600000000000003</v>
      </c>
      <c r="P152" s="23">
        <v>21.48</v>
      </c>
      <c r="Q152" s="23">
        <v>148.55000000000001</v>
      </c>
      <c r="R152" s="11"/>
      <c r="S152" s="11"/>
    </row>
    <row r="153" spans="1:19" s="43" customFormat="1" ht="12.95" customHeight="1" x14ac:dyDescent="0.2">
      <c r="A153" s="6">
        <v>284.04000000000002</v>
      </c>
      <c r="B153" s="116" t="s">
        <v>75</v>
      </c>
      <c r="C153" s="117"/>
      <c r="D153" s="8">
        <v>200</v>
      </c>
      <c r="E153" s="6">
        <v>0.06</v>
      </c>
      <c r="F153" s="6">
        <v>0.01</v>
      </c>
      <c r="G153" s="6">
        <v>0.21</v>
      </c>
      <c r="H153" s="6">
        <v>2.38</v>
      </c>
      <c r="I153" s="23"/>
      <c r="J153" s="23">
        <v>284.04000000000002</v>
      </c>
      <c r="K153" s="70" t="s">
        <v>75</v>
      </c>
      <c r="L153" s="70"/>
      <c r="M153" s="25">
        <v>200</v>
      </c>
      <c r="N153" s="23">
        <v>0.06</v>
      </c>
      <c r="O153" s="23">
        <v>0.01</v>
      </c>
      <c r="P153" s="23">
        <v>0.21</v>
      </c>
      <c r="Q153" s="23">
        <v>2.38</v>
      </c>
      <c r="R153" s="11"/>
      <c r="S153" s="11"/>
    </row>
    <row r="154" spans="1:19" s="43" customFormat="1" ht="12.95" customHeight="1" x14ac:dyDescent="0.2">
      <c r="A154" s="49">
        <v>122</v>
      </c>
      <c r="B154" s="116" t="s">
        <v>49</v>
      </c>
      <c r="C154" s="117"/>
      <c r="D154" s="8">
        <v>30</v>
      </c>
      <c r="E154" s="49">
        <v>2.4</v>
      </c>
      <c r="F154" s="49">
        <v>0.3</v>
      </c>
      <c r="G154" s="49">
        <v>13.8</v>
      </c>
      <c r="H154" s="8">
        <v>66</v>
      </c>
      <c r="I154" s="26"/>
      <c r="J154" s="26">
        <v>123</v>
      </c>
      <c r="K154" s="70" t="s">
        <v>49</v>
      </c>
      <c r="L154" s="70"/>
      <c r="M154" s="25">
        <v>50</v>
      </c>
      <c r="N154" s="26">
        <f>M154*E154/30</f>
        <v>4</v>
      </c>
      <c r="O154" s="26">
        <f>F154*M154/30</f>
        <v>0.5</v>
      </c>
      <c r="P154" s="26">
        <f>G154*M154/D154</f>
        <v>23</v>
      </c>
      <c r="Q154" s="25">
        <f>M154*H154/D154</f>
        <v>110</v>
      </c>
      <c r="R154" s="11"/>
      <c r="S154" s="11"/>
    </row>
    <row r="155" spans="1:19" s="43" customFormat="1" ht="15" customHeight="1" x14ac:dyDescent="0.2">
      <c r="A155" s="101" t="s">
        <v>43</v>
      </c>
      <c r="B155" s="102"/>
      <c r="C155" s="103"/>
      <c r="D155" s="54">
        <f>D154+D153+134+90+255+D149</f>
        <v>769</v>
      </c>
      <c r="E155" s="29">
        <f>SUM(E150:E154)</f>
        <v>18.429999999999996</v>
      </c>
      <c r="F155" s="29">
        <f t="shared" ref="F155:H155" si="34">SUM(F150:F154)</f>
        <v>19.000000000000004</v>
      </c>
      <c r="G155" s="29">
        <f t="shared" si="34"/>
        <v>49.27000000000001</v>
      </c>
      <c r="H155" s="29">
        <f t="shared" si="34"/>
        <v>441.93</v>
      </c>
      <c r="I155" s="40"/>
      <c r="J155" s="71" t="s">
        <v>43</v>
      </c>
      <c r="K155" s="72"/>
      <c r="L155" s="73"/>
      <c r="M155" s="38">
        <f>M154+M153+155+90+255+M149</f>
        <v>810</v>
      </c>
      <c r="N155" s="29">
        <f>SUM(N150:N154)</f>
        <v>20.669999999999998</v>
      </c>
      <c r="O155" s="29">
        <f t="shared" ref="O155:Q155" si="35">SUM(O150:O154)</f>
        <v>19.850000000000001</v>
      </c>
      <c r="P155" s="29">
        <f t="shared" si="35"/>
        <v>61.330000000000005</v>
      </c>
      <c r="Q155" s="29">
        <f t="shared" si="35"/>
        <v>505.74</v>
      </c>
      <c r="R155" s="11"/>
      <c r="S155" s="11"/>
    </row>
    <row r="156" spans="1:19" s="51" customFormat="1" ht="18.75" customHeight="1" x14ac:dyDescent="0.2">
      <c r="A156" s="143" t="s">
        <v>17</v>
      </c>
      <c r="B156" s="144"/>
      <c r="C156" s="145"/>
      <c r="D156" s="54">
        <f>D155+D147</f>
        <v>1283</v>
      </c>
      <c r="E156" s="54">
        <f t="shared" ref="E156:H156" si="36">E155+E147</f>
        <v>37.19</v>
      </c>
      <c r="F156" s="54">
        <f t="shared" si="36"/>
        <v>37.070000000000007</v>
      </c>
      <c r="G156" s="54">
        <f t="shared" si="36"/>
        <v>87.800000000000011</v>
      </c>
      <c r="H156" s="54">
        <f t="shared" si="36"/>
        <v>830.45</v>
      </c>
      <c r="I156" s="30"/>
      <c r="J156" s="140" t="s">
        <v>17</v>
      </c>
      <c r="K156" s="141"/>
      <c r="L156" s="142"/>
      <c r="M156" s="38">
        <f>M155+M147</f>
        <v>1394</v>
      </c>
      <c r="N156" s="38">
        <f t="shared" ref="N156:Q156" si="37">N155+N147</f>
        <v>47.91</v>
      </c>
      <c r="O156" s="38">
        <f t="shared" si="37"/>
        <v>42.650000000000006</v>
      </c>
      <c r="P156" s="38">
        <f t="shared" si="37"/>
        <v>125.82000000000002</v>
      </c>
      <c r="Q156" s="38">
        <f t="shared" si="37"/>
        <v>1081.05</v>
      </c>
      <c r="R156" s="16"/>
      <c r="S156" s="16"/>
    </row>
    <row r="157" spans="1:19" s="43" customFormat="1" ht="11.1" customHeight="1" x14ac:dyDescent="0.2">
      <c r="A157" s="139"/>
      <c r="B157" s="139"/>
      <c r="C157" s="139"/>
      <c r="D157" s="139"/>
      <c r="E157" s="139"/>
      <c r="F157" s="139"/>
      <c r="G157" s="139"/>
      <c r="H157" s="139"/>
      <c r="I157" s="139"/>
      <c r="J157" s="139"/>
      <c r="K157" s="139"/>
      <c r="L157" s="139"/>
      <c r="M157" s="11"/>
      <c r="N157" s="11"/>
      <c r="O157" s="11"/>
      <c r="P157" s="11"/>
      <c r="Q157" s="11"/>
      <c r="R157" s="11"/>
      <c r="S157" s="11"/>
    </row>
    <row r="158" spans="1:19" s="43" customFormat="1" ht="11.1" customHeight="1" x14ac:dyDescent="0.2">
      <c r="A158" s="118" t="s">
        <v>33</v>
      </c>
      <c r="B158" s="118"/>
      <c r="C158" s="118"/>
      <c r="D158" s="118"/>
      <c r="E158" s="118"/>
      <c r="F158" s="118"/>
      <c r="G158" s="118"/>
      <c r="H158" s="118"/>
      <c r="I158" s="31"/>
      <c r="J158" s="82" t="s">
        <v>33</v>
      </c>
      <c r="K158" s="82"/>
      <c r="L158" s="82"/>
      <c r="M158" s="82"/>
      <c r="N158" s="82"/>
      <c r="O158" s="82"/>
      <c r="P158" s="82"/>
      <c r="Q158" s="82"/>
      <c r="R158" s="11"/>
      <c r="S158" s="11"/>
    </row>
    <row r="159" spans="1:19" s="43" customFormat="1" ht="11.1" customHeight="1" x14ac:dyDescent="0.2">
      <c r="A159" s="10" t="s">
        <v>39</v>
      </c>
      <c r="B159" s="9"/>
      <c r="C159" s="51"/>
      <c r="D159" s="51"/>
      <c r="E159" s="52" t="s">
        <v>1</v>
      </c>
      <c r="F159" s="127" t="s">
        <v>22</v>
      </c>
      <c r="G159" s="127"/>
      <c r="H159" s="127"/>
      <c r="I159" s="31"/>
      <c r="J159" s="16" t="s">
        <v>39</v>
      </c>
      <c r="K159" s="16"/>
      <c r="L159" s="16"/>
      <c r="M159" s="16"/>
      <c r="N159" s="17" t="s">
        <v>1</v>
      </c>
      <c r="O159" s="83" t="s">
        <v>22</v>
      </c>
      <c r="P159" s="84"/>
      <c r="Q159" s="84"/>
      <c r="R159" s="11"/>
      <c r="S159" s="11"/>
    </row>
    <row r="160" spans="1:19" s="43" customFormat="1" ht="11.1" customHeight="1" x14ac:dyDescent="0.2">
      <c r="A160" s="5" t="s">
        <v>87</v>
      </c>
      <c r="B160" s="9"/>
      <c r="C160" s="51"/>
      <c r="D160" s="128" t="s">
        <v>3</v>
      </c>
      <c r="E160" s="128"/>
      <c r="F160" s="51" t="s">
        <v>30</v>
      </c>
      <c r="G160" s="51"/>
      <c r="H160" s="51"/>
      <c r="I160" s="16"/>
      <c r="J160" s="16" t="s">
        <v>103</v>
      </c>
      <c r="K160" s="16"/>
      <c r="L160" s="16"/>
      <c r="M160" s="75" t="s">
        <v>3</v>
      </c>
      <c r="N160" s="75"/>
      <c r="O160" s="16" t="s">
        <v>30</v>
      </c>
      <c r="P160" s="16"/>
      <c r="Q160" s="16"/>
      <c r="R160" s="11"/>
      <c r="S160" s="11"/>
    </row>
    <row r="161" spans="1:19" s="43" customFormat="1" ht="21.95" customHeight="1" x14ac:dyDescent="0.2">
      <c r="A161" s="107" t="s">
        <v>5</v>
      </c>
      <c r="B161" s="109" t="s">
        <v>6</v>
      </c>
      <c r="C161" s="110"/>
      <c r="D161" s="107" t="s">
        <v>7</v>
      </c>
      <c r="E161" s="113" t="s">
        <v>8</v>
      </c>
      <c r="F161" s="114"/>
      <c r="G161" s="115"/>
      <c r="H161" s="107" t="s">
        <v>9</v>
      </c>
      <c r="I161" s="18"/>
      <c r="J161" s="76" t="s">
        <v>5</v>
      </c>
      <c r="K161" s="76" t="s">
        <v>6</v>
      </c>
      <c r="L161" s="76"/>
      <c r="M161" s="76" t="s">
        <v>7</v>
      </c>
      <c r="N161" s="80" t="s">
        <v>8</v>
      </c>
      <c r="O161" s="80"/>
      <c r="P161" s="80"/>
      <c r="Q161" s="76" t="s">
        <v>9</v>
      </c>
      <c r="R161" s="11"/>
      <c r="S161" s="11"/>
    </row>
    <row r="162" spans="1:19" s="43" customFormat="1" ht="21.95" customHeight="1" x14ac:dyDescent="0.2">
      <c r="A162" s="108"/>
      <c r="B162" s="111"/>
      <c r="C162" s="112"/>
      <c r="D162" s="108"/>
      <c r="E162" s="44" t="s">
        <v>10</v>
      </c>
      <c r="F162" s="44" t="s">
        <v>11</v>
      </c>
      <c r="G162" s="44" t="s">
        <v>12</v>
      </c>
      <c r="H162" s="108"/>
      <c r="I162" s="19"/>
      <c r="J162" s="77"/>
      <c r="K162" s="78"/>
      <c r="L162" s="79"/>
      <c r="M162" s="77"/>
      <c r="N162" s="20" t="s">
        <v>10</v>
      </c>
      <c r="O162" s="20" t="s">
        <v>11</v>
      </c>
      <c r="P162" s="20" t="s">
        <v>12</v>
      </c>
      <c r="Q162" s="77"/>
      <c r="R162" s="11"/>
      <c r="S162" s="11"/>
    </row>
    <row r="163" spans="1:19" s="43" customFormat="1" ht="11.1" customHeight="1" x14ac:dyDescent="0.2">
      <c r="A163" s="45">
        <v>1</v>
      </c>
      <c r="B163" s="119">
        <v>2</v>
      </c>
      <c r="C163" s="120"/>
      <c r="D163" s="45">
        <v>3</v>
      </c>
      <c r="E163" s="45">
        <v>4</v>
      </c>
      <c r="F163" s="45">
        <v>5</v>
      </c>
      <c r="G163" s="45">
        <v>6</v>
      </c>
      <c r="H163" s="45">
        <v>7</v>
      </c>
      <c r="I163" s="21"/>
      <c r="J163" s="21">
        <v>1</v>
      </c>
      <c r="K163" s="81">
        <v>2</v>
      </c>
      <c r="L163" s="81"/>
      <c r="M163" s="21">
        <v>3</v>
      </c>
      <c r="N163" s="21">
        <v>4</v>
      </c>
      <c r="O163" s="21">
        <v>5</v>
      </c>
      <c r="P163" s="21">
        <v>6</v>
      </c>
      <c r="Q163" s="21">
        <v>7</v>
      </c>
      <c r="R163" s="11"/>
      <c r="S163" s="11"/>
    </row>
    <row r="164" spans="1:19" s="43" customFormat="1" ht="11.1" customHeight="1" x14ac:dyDescent="0.2">
      <c r="A164" s="121" t="s">
        <v>40</v>
      </c>
      <c r="B164" s="122"/>
      <c r="C164" s="122"/>
      <c r="D164" s="122"/>
      <c r="E164" s="122"/>
      <c r="F164" s="122"/>
      <c r="G164" s="122"/>
      <c r="H164" s="123"/>
      <c r="I164" s="22"/>
      <c r="J164" s="74" t="s">
        <v>40</v>
      </c>
      <c r="K164" s="74"/>
      <c r="L164" s="74"/>
      <c r="M164" s="74"/>
      <c r="N164" s="74"/>
      <c r="O164" s="74"/>
      <c r="P164" s="74"/>
      <c r="Q164" s="74"/>
      <c r="R164" s="11"/>
      <c r="S164" s="11"/>
    </row>
    <row r="165" spans="1:19" s="43" customFormat="1" ht="12.95" customHeight="1" x14ac:dyDescent="0.2">
      <c r="A165" s="6">
        <v>18.170000000000002</v>
      </c>
      <c r="B165" s="116" t="s">
        <v>78</v>
      </c>
      <c r="C165" s="117"/>
      <c r="D165" s="8">
        <v>50</v>
      </c>
      <c r="E165" s="6">
        <v>0.56000000000000005</v>
      </c>
      <c r="F165" s="6">
        <v>2.54</v>
      </c>
      <c r="G165" s="6">
        <v>2.97</v>
      </c>
      <c r="H165" s="6">
        <v>37.53</v>
      </c>
      <c r="I165" s="23"/>
      <c r="J165" s="23">
        <v>18.170000000000002</v>
      </c>
      <c r="K165" s="70" t="s">
        <v>78</v>
      </c>
      <c r="L165" s="70"/>
      <c r="M165" s="25">
        <v>50</v>
      </c>
      <c r="N165" s="23">
        <v>0.56000000000000005</v>
      </c>
      <c r="O165" s="23">
        <v>2.54</v>
      </c>
      <c r="P165" s="23">
        <v>2.97</v>
      </c>
      <c r="Q165" s="23">
        <v>37.53</v>
      </c>
      <c r="R165" s="11"/>
      <c r="S165" s="11"/>
    </row>
    <row r="166" spans="1:19" s="43" customFormat="1" ht="12.95" customHeight="1" x14ac:dyDescent="0.2">
      <c r="A166" s="6">
        <v>78.05</v>
      </c>
      <c r="B166" s="116" t="s">
        <v>79</v>
      </c>
      <c r="C166" s="117"/>
      <c r="D166" s="8">
        <v>130</v>
      </c>
      <c r="E166" s="6">
        <v>16.239999999999998</v>
      </c>
      <c r="F166" s="6">
        <v>17.54</v>
      </c>
      <c r="G166" s="6">
        <v>2.13</v>
      </c>
      <c r="H166" s="6">
        <v>232.45</v>
      </c>
      <c r="I166" s="23"/>
      <c r="J166" s="23">
        <v>78.05</v>
      </c>
      <c r="K166" s="70" t="s">
        <v>79</v>
      </c>
      <c r="L166" s="70"/>
      <c r="M166" s="25">
        <v>130</v>
      </c>
      <c r="N166" s="23">
        <v>16.239999999999998</v>
      </c>
      <c r="O166" s="23">
        <v>17.54</v>
      </c>
      <c r="P166" s="23">
        <v>2.13</v>
      </c>
      <c r="Q166" s="23">
        <v>232.45</v>
      </c>
      <c r="R166" s="11"/>
      <c r="S166" s="11"/>
    </row>
    <row r="167" spans="1:19" s="43" customFormat="1" ht="12.95" customHeight="1" x14ac:dyDescent="0.2">
      <c r="A167" s="6">
        <v>282.06</v>
      </c>
      <c r="B167" s="116" t="s">
        <v>61</v>
      </c>
      <c r="C167" s="117"/>
      <c r="D167" s="8">
        <v>200</v>
      </c>
      <c r="E167" s="48"/>
      <c r="F167" s="48"/>
      <c r="G167" s="48"/>
      <c r="H167" s="48"/>
      <c r="I167" s="23"/>
      <c r="J167" s="23">
        <v>282.06</v>
      </c>
      <c r="K167" s="70" t="s">
        <v>61</v>
      </c>
      <c r="L167" s="70"/>
      <c r="M167" s="25">
        <v>200</v>
      </c>
      <c r="N167" s="24"/>
      <c r="O167" s="24"/>
      <c r="P167" s="24"/>
      <c r="Q167" s="24"/>
      <c r="R167" s="11"/>
      <c r="S167" s="11"/>
    </row>
    <row r="168" spans="1:19" s="43" customFormat="1" ht="12.95" customHeight="1" x14ac:dyDescent="0.2">
      <c r="A168" s="49">
        <v>122</v>
      </c>
      <c r="B168" s="116" t="s">
        <v>49</v>
      </c>
      <c r="C168" s="117"/>
      <c r="D168" s="8">
        <v>30</v>
      </c>
      <c r="E168" s="49">
        <v>2.4</v>
      </c>
      <c r="F168" s="49">
        <v>0.3</v>
      </c>
      <c r="G168" s="49">
        <v>13.8</v>
      </c>
      <c r="H168" s="8">
        <v>66</v>
      </c>
      <c r="I168" s="26"/>
      <c r="J168" s="26">
        <v>123</v>
      </c>
      <c r="K168" s="70" t="s">
        <v>49</v>
      </c>
      <c r="L168" s="70"/>
      <c r="M168" s="25">
        <v>50</v>
      </c>
      <c r="N168" s="26">
        <f>M168*E168/30</f>
        <v>4</v>
      </c>
      <c r="O168" s="26">
        <f>F168*M168/30</f>
        <v>0.5</v>
      </c>
      <c r="P168" s="26">
        <f>G168*M168/D168</f>
        <v>23</v>
      </c>
      <c r="Q168" s="25">
        <f>M168*H168/D168</f>
        <v>110</v>
      </c>
      <c r="R168" s="11"/>
      <c r="S168" s="11"/>
    </row>
    <row r="169" spans="1:19" s="43" customFormat="1" ht="12.95" customHeight="1" x14ac:dyDescent="0.2">
      <c r="A169" s="6">
        <v>38.01</v>
      </c>
      <c r="B169" s="116" t="s">
        <v>51</v>
      </c>
      <c r="C169" s="117"/>
      <c r="D169" s="8">
        <v>120</v>
      </c>
      <c r="E169" s="6">
        <v>0.48</v>
      </c>
      <c r="F169" s="6">
        <v>0.48</v>
      </c>
      <c r="G169" s="6">
        <v>11.76</v>
      </c>
      <c r="H169" s="49">
        <v>56.4</v>
      </c>
      <c r="I169" s="23"/>
      <c r="J169" s="23">
        <v>38.01</v>
      </c>
      <c r="K169" s="70" t="s">
        <v>51</v>
      </c>
      <c r="L169" s="70"/>
      <c r="M169" s="25">
        <v>120</v>
      </c>
      <c r="N169" s="23">
        <v>0.48</v>
      </c>
      <c r="O169" s="23">
        <v>0.48</v>
      </c>
      <c r="P169" s="23">
        <v>11.76</v>
      </c>
      <c r="Q169" s="26">
        <v>56.4</v>
      </c>
      <c r="R169" s="11"/>
      <c r="S169" s="11"/>
    </row>
    <row r="170" spans="1:19" s="43" customFormat="1" ht="12.95" customHeight="1" x14ac:dyDescent="0.2">
      <c r="A170" s="101" t="s">
        <v>41</v>
      </c>
      <c r="B170" s="102"/>
      <c r="C170" s="103"/>
      <c r="D170" s="50">
        <v>530</v>
      </c>
      <c r="E170" s="29">
        <f>SUM(E165:E169)</f>
        <v>19.679999999999996</v>
      </c>
      <c r="F170" s="29">
        <f t="shared" ref="F170:H170" si="38">SUM(F165:F169)</f>
        <v>20.86</v>
      </c>
      <c r="G170" s="29">
        <f t="shared" si="38"/>
        <v>30.659999999999997</v>
      </c>
      <c r="H170" s="29">
        <f t="shared" si="38"/>
        <v>392.38</v>
      </c>
      <c r="I170" s="33"/>
      <c r="J170" s="71" t="s">
        <v>41</v>
      </c>
      <c r="K170" s="72"/>
      <c r="L170" s="73"/>
      <c r="M170" s="28">
        <v>530</v>
      </c>
      <c r="N170" s="29">
        <f>SUM(N165:N169)</f>
        <v>21.279999999999998</v>
      </c>
      <c r="O170" s="29">
        <f t="shared" ref="O170:Q170" si="39">SUM(O165:O169)</f>
        <v>21.06</v>
      </c>
      <c r="P170" s="29">
        <f t="shared" si="39"/>
        <v>39.86</v>
      </c>
      <c r="Q170" s="29">
        <f t="shared" si="39"/>
        <v>436.38</v>
      </c>
      <c r="R170" s="11"/>
      <c r="S170" s="11"/>
    </row>
    <row r="171" spans="1:19" s="43" customFormat="1" ht="12.95" customHeight="1" x14ac:dyDescent="0.2">
      <c r="A171" s="121" t="s">
        <v>42</v>
      </c>
      <c r="B171" s="122"/>
      <c r="C171" s="122"/>
      <c r="D171" s="122"/>
      <c r="E171" s="122"/>
      <c r="F171" s="122"/>
      <c r="G171" s="122"/>
      <c r="H171" s="123"/>
      <c r="I171" s="22"/>
      <c r="J171" s="74" t="s">
        <v>42</v>
      </c>
      <c r="K171" s="74"/>
      <c r="L171" s="74"/>
      <c r="M171" s="74"/>
      <c r="N171" s="74"/>
      <c r="O171" s="74"/>
      <c r="P171" s="74"/>
      <c r="Q171" s="74"/>
      <c r="R171" s="11"/>
      <c r="S171" s="11"/>
    </row>
    <row r="172" spans="1:19" s="43" customFormat="1" ht="12.95" customHeight="1" x14ac:dyDescent="0.2">
      <c r="A172" s="6">
        <v>53.24</v>
      </c>
      <c r="B172" s="116" t="s">
        <v>52</v>
      </c>
      <c r="C172" s="117"/>
      <c r="D172" s="48" t="s">
        <v>34</v>
      </c>
      <c r="E172" s="6">
        <v>1.88</v>
      </c>
      <c r="F172" s="6">
        <v>5.62</v>
      </c>
      <c r="G172" s="49">
        <v>6.2</v>
      </c>
      <c r="H172" s="6">
        <v>84.16</v>
      </c>
      <c r="I172" s="23"/>
      <c r="J172" s="23">
        <v>53.24</v>
      </c>
      <c r="K172" s="70" t="s">
        <v>52</v>
      </c>
      <c r="L172" s="70"/>
      <c r="M172" s="24" t="s">
        <v>34</v>
      </c>
      <c r="N172" s="23">
        <v>1.88</v>
      </c>
      <c r="O172" s="23">
        <v>5.62</v>
      </c>
      <c r="P172" s="26">
        <v>6.2</v>
      </c>
      <c r="Q172" s="23">
        <v>84.16</v>
      </c>
      <c r="R172" s="11"/>
      <c r="S172" s="11"/>
    </row>
    <row r="173" spans="1:19" s="43" customFormat="1" ht="12.95" customHeight="1" x14ac:dyDescent="0.2">
      <c r="A173" s="6">
        <v>96.73</v>
      </c>
      <c r="B173" s="116" t="s">
        <v>80</v>
      </c>
      <c r="C173" s="117"/>
      <c r="D173" s="48" t="s">
        <v>15</v>
      </c>
      <c r="E173" s="49">
        <v>13.8</v>
      </c>
      <c r="F173" s="6">
        <v>16.190000000000001</v>
      </c>
      <c r="G173" s="6">
        <v>1.36</v>
      </c>
      <c r="H173" s="6">
        <v>206.22</v>
      </c>
      <c r="I173" s="23"/>
      <c r="J173" s="23">
        <v>96.73</v>
      </c>
      <c r="K173" s="70" t="s">
        <v>80</v>
      </c>
      <c r="L173" s="70"/>
      <c r="M173" s="24" t="s">
        <v>101</v>
      </c>
      <c r="N173" s="26">
        <v>17.25</v>
      </c>
      <c r="O173" s="23">
        <v>17.989999999999998</v>
      </c>
      <c r="P173" s="23">
        <v>1.7</v>
      </c>
      <c r="Q173" s="23">
        <v>229.13</v>
      </c>
      <c r="R173" s="11"/>
      <c r="S173" s="11"/>
    </row>
    <row r="174" spans="1:19" s="43" customFormat="1" ht="12.95" customHeight="1" x14ac:dyDescent="0.2">
      <c r="A174" s="8">
        <v>211</v>
      </c>
      <c r="B174" s="116" t="s">
        <v>46</v>
      </c>
      <c r="C174" s="117"/>
      <c r="D174" s="24" t="s">
        <v>16</v>
      </c>
      <c r="E174" s="6">
        <v>5.82</v>
      </c>
      <c r="F174" s="6">
        <v>4.3099999999999996</v>
      </c>
      <c r="G174" s="6">
        <v>37.08</v>
      </c>
      <c r="H174" s="6">
        <v>210.5</v>
      </c>
      <c r="I174" s="25"/>
      <c r="J174" s="25">
        <v>211</v>
      </c>
      <c r="K174" s="70" t="s">
        <v>46</v>
      </c>
      <c r="L174" s="70"/>
      <c r="M174" s="24" t="s">
        <v>16</v>
      </c>
      <c r="N174" s="23">
        <v>5.82</v>
      </c>
      <c r="O174" s="23">
        <v>4.3099999999999996</v>
      </c>
      <c r="P174" s="23">
        <v>37.08</v>
      </c>
      <c r="Q174" s="23">
        <v>210.5</v>
      </c>
      <c r="R174" s="11"/>
      <c r="S174" s="11"/>
    </row>
    <row r="175" spans="1:19" s="43" customFormat="1" ht="12.95" customHeight="1" x14ac:dyDescent="0.2">
      <c r="A175" s="6">
        <v>284.04000000000002</v>
      </c>
      <c r="B175" s="116" t="s">
        <v>75</v>
      </c>
      <c r="C175" s="117"/>
      <c r="D175" s="8">
        <v>200</v>
      </c>
      <c r="E175" s="6">
        <v>0.06</v>
      </c>
      <c r="F175" s="6">
        <v>0.01</v>
      </c>
      <c r="G175" s="6">
        <v>0.21</v>
      </c>
      <c r="H175" s="6">
        <v>2.38</v>
      </c>
      <c r="I175" s="23"/>
      <c r="J175" s="23">
        <v>284.04000000000002</v>
      </c>
      <c r="K175" s="70" t="s">
        <v>75</v>
      </c>
      <c r="L175" s="70"/>
      <c r="M175" s="25">
        <v>200</v>
      </c>
      <c r="N175" s="23">
        <v>0.06</v>
      </c>
      <c r="O175" s="23">
        <v>0.01</v>
      </c>
      <c r="P175" s="23">
        <v>0.21</v>
      </c>
      <c r="Q175" s="23">
        <v>2.38</v>
      </c>
      <c r="R175" s="11"/>
      <c r="S175" s="11"/>
    </row>
    <row r="176" spans="1:19" s="43" customFormat="1" ht="12.95" customHeight="1" x14ac:dyDescent="0.2">
      <c r="A176" s="49">
        <v>122</v>
      </c>
      <c r="B176" s="116" t="s">
        <v>49</v>
      </c>
      <c r="C176" s="117"/>
      <c r="D176" s="8">
        <v>30</v>
      </c>
      <c r="E176" s="49">
        <v>2.4</v>
      </c>
      <c r="F176" s="49">
        <v>0.3</v>
      </c>
      <c r="G176" s="49">
        <v>13.8</v>
      </c>
      <c r="H176" s="8">
        <v>66</v>
      </c>
      <c r="I176" s="26"/>
      <c r="J176" s="26">
        <v>123</v>
      </c>
      <c r="K176" s="70" t="s">
        <v>49</v>
      </c>
      <c r="L176" s="70"/>
      <c r="M176" s="25">
        <v>50</v>
      </c>
      <c r="N176" s="26">
        <f>M176*E176/30</f>
        <v>4</v>
      </c>
      <c r="O176" s="26">
        <f>F176*M176/30</f>
        <v>0.5</v>
      </c>
      <c r="P176" s="26">
        <f>G176*M176/D176</f>
        <v>23</v>
      </c>
      <c r="Q176" s="25">
        <f>M176*H176/D176</f>
        <v>110</v>
      </c>
      <c r="R176" s="11"/>
      <c r="S176" s="11"/>
    </row>
    <row r="177" spans="1:19" s="43" customFormat="1" ht="18.75" customHeight="1" x14ac:dyDescent="0.2">
      <c r="A177" s="71" t="s">
        <v>43</v>
      </c>
      <c r="B177" s="72"/>
      <c r="C177" s="73"/>
      <c r="D177" s="50">
        <v>725</v>
      </c>
      <c r="E177" s="29">
        <f>SUM(E172:E176)</f>
        <v>23.959999999999997</v>
      </c>
      <c r="F177" s="29">
        <f t="shared" ref="F177:H177" si="40">SUM(F172:F176)</f>
        <v>26.430000000000003</v>
      </c>
      <c r="G177" s="34">
        <f t="shared" si="40"/>
        <v>58.650000000000006</v>
      </c>
      <c r="H177" s="29">
        <f t="shared" si="40"/>
        <v>569.26</v>
      </c>
      <c r="I177" s="40"/>
      <c r="J177" s="71" t="s">
        <v>43</v>
      </c>
      <c r="K177" s="72"/>
      <c r="L177" s="73"/>
      <c r="M177" s="38">
        <f>M176+M175+155+100+260</f>
        <v>765</v>
      </c>
      <c r="N177" s="29">
        <f>SUM(N172:N176)</f>
        <v>29.009999999999998</v>
      </c>
      <c r="O177" s="29">
        <f t="shared" ref="O177:Q177" si="41">SUM(O172:O176)</f>
        <v>28.43</v>
      </c>
      <c r="P177" s="34">
        <f t="shared" si="41"/>
        <v>68.19</v>
      </c>
      <c r="Q177" s="29">
        <f t="shared" si="41"/>
        <v>636.16999999999996</v>
      </c>
      <c r="R177" s="11"/>
      <c r="S177" s="11"/>
    </row>
    <row r="178" spans="1:19" s="51" customFormat="1" ht="24" customHeight="1" x14ac:dyDescent="0.2">
      <c r="A178" s="132" t="s">
        <v>17</v>
      </c>
      <c r="B178" s="133"/>
      <c r="C178" s="134"/>
      <c r="D178" s="65">
        <f>D177+D170</f>
        <v>1255</v>
      </c>
      <c r="E178" s="65">
        <f t="shared" ref="E178:H178" si="42">E177+E170</f>
        <v>43.639999999999993</v>
      </c>
      <c r="F178" s="65">
        <f t="shared" si="42"/>
        <v>47.290000000000006</v>
      </c>
      <c r="G178" s="65">
        <f t="shared" si="42"/>
        <v>89.31</v>
      </c>
      <c r="H178" s="65">
        <f t="shared" si="42"/>
        <v>961.64</v>
      </c>
      <c r="I178" s="30"/>
      <c r="J178" s="140" t="s">
        <v>17</v>
      </c>
      <c r="K178" s="141"/>
      <c r="L178" s="142"/>
      <c r="M178" s="38">
        <f>M177+M170</f>
        <v>1295</v>
      </c>
      <c r="N178" s="38">
        <f t="shared" ref="N178:Q178" si="43">N177+N170</f>
        <v>50.289999999999992</v>
      </c>
      <c r="O178" s="38">
        <f t="shared" si="43"/>
        <v>49.489999999999995</v>
      </c>
      <c r="P178" s="38">
        <f t="shared" si="43"/>
        <v>108.05</v>
      </c>
      <c r="Q178" s="38">
        <f t="shared" si="43"/>
        <v>1072.55</v>
      </c>
      <c r="R178" s="16"/>
      <c r="S178" s="16"/>
    </row>
    <row r="179" spans="1:19" s="43" customFormat="1" ht="11.1" customHeight="1" x14ac:dyDescent="0.2">
      <c r="A179" s="139"/>
      <c r="B179" s="139"/>
      <c r="C179" s="139"/>
      <c r="D179" s="139"/>
      <c r="E179" s="139"/>
      <c r="F179" s="139"/>
      <c r="G179" s="139"/>
      <c r="H179" s="139"/>
      <c r="I179" s="139"/>
      <c r="J179" s="139"/>
      <c r="K179" s="139"/>
      <c r="L179" s="139"/>
      <c r="M179" s="11"/>
      <c r="N179" s="11"/>
      <c r="O179" s="11"/>
      <c r="P179" s="11"/>
      <c r="Q179" s="11"/>
      <c r="R179" s="11"/>
      <c r="S179" s="11"/>
    </row>
    <row r="180" spans="1:19" s="43" customFormat="1" ht="11.1" customHeight="1" x14ac:dyDescent="0.2">
      <c r="A180" s="118" t="s">
        <v>35</v>
      </c>
      <c r="B180" s="118"/>
      <c r="C180" s="118"/>
      <c r="D180" s="118"/>
      <c r="E180" s="118"/>
      <c r="F180" s="118"/>
      <c r="G180" s="118"/>
      <c r="H180" s="118"/>
      <c r="I180" s="31"/>
      <c r="J180" s="82" t="s">
        <v>35</v>
      </c>
      <c r="K180" s="82"/>
      <c r="L180" s="82"/>
      <c r="M180" s="82"/>
      <c r="N180" s="82"/>
      <c r="O180" s="82"/>
      <c r="P180" s="82"/>
      <c r="Q180" s="82"/>
      <c r="R180" s="11"/>
      <c r="S180" s="11"/>
    </row>
    <row r="181" spans="1:19" s="43" customFormat="1" ht="11.1" customHeight="1" x14ac:dyDescent="0.2">
      <c r="A181" s="10" t="s">
        <v>39</v>
      </c>
      <c r="B181" s="9"/>
      <c r="C181" s="51"/>
      <c r="D181" s="51"/>
      <c r="E181" s="52" t="s">
        <v>1</v>
      </c>
      <c r="F181" s="127" t="s">
        <v>24</v>
      </c>
      <c r="G181" s="127"/>
      <c r="H181" s="127"/>
      <c r="I181" s="31"/>
      <c r="J181" s="16" t="s">
        <v>39</v>
      </c>
      <c r="K181" s="16"/>
      <c r="L181" s="16"/>
      <c r="M181" s="16"/>
      <c r="N181" s="17" t="s">
        <v>1</v>
      </c>
      <c r="O181" s="83" t="s">
        <v>24</v>
      </c>
      <c r="P181" s="84"/>
      <c r="Q181" s="84"/>
      <c r="R181" s="11"/>
      <c r="S181" s="11"/>
    </row>
    <row r="182" spans="1:19" s="43" customFormat="1" ht="11.1" customHeight="1" x14ac:dyDescent="0.2">
      <c r="A182" s="5" t="s">
        <v>87</v>
      </c>
      <c r="B182" s="9"/>
      <c r="C182" s="51"/>
      <c r="D182" s="128" t="s">
        <v>3</v>
      </c>
      <c r="E182" s="128"/>
      <c r="F182" s="51" t="s">
        <v>30</v>
      </c>
      <c r="G182" s="51"/>
      <c r="H182" s="51"/>
      <c r="I182" s="16"/>
      <c r="J182" s="16" t="s">
        <v>103</v>
      </c>
      <c r="K182" s="16"/>
      <c r="L182" s="16"/>
      <c r="M182" s="75" t="s">
        <v>3</v>
      </c>
      <c r="N182" s="75"/>
      <c r="O182" s="16" t="s">
        <v>30</v>
      </c>
      <c r="P182" s="16"/>
      <c r="Q182" s="16"/>
      <c r="R182" s="11"/>
      <c r="S182" s="11"/>
    </row>
    <row r="183" spans="1:19" s="43" customFormat="1" ht="21.95" customHeight="1" x14ac:dyDescent="0.2">
      <c r="A183" s="107" t="s">
        <v>5</v>
      </c>
      <c r="B183" s="109" t="s">
        <v>6</v>
      </c>
      <c r="C183" s="110"/>
      <c r="D183" s="107" t="s">
        <v>7</v>
      </c>
      <c r="E183" s="113" t="s">
        <v>8</v>
      </c>
      <c r="F183" s="114"/>
      <c r="G183" s="115"/>
      <c r="H183" s="107" t="s">
        <v>9</v>
      </c>
      <c r="I183" s="18"/>
      <c r="J183" s="76" t="s">
        <v>5</v>
      </c>
      <c r="K183" s="76" t="s">
        <v>6</v>
      </c>
      <c r="L183" s="76"/>
      <c r="M183" s="76" t="s">
        <v>7</v>
      </c>
      <c r="N183" s="80" t="s">
        <v>8</v>
      </c>
      <c r="O183" s="80"/>
      <c r="P183" s="80"/>
      <c r="Q183" s="76" t="s">
        <v>9</v>
      </c>
      <c r="R183" s="11"/>
      <c r="S183" s="11"/>
    </row>
    <row r="184" spans="1:19" s="43" customFormat="1" ht="21.95" customHeight="1" x14ac:dyDescent="0.2">
      <c r="A184" s="108"/>
      <c r="B184" s="111"/>
      <c r="C184" s="112"/>
      <c r="D184" s="108"/>
      <c r="E184" s="44" t="s">
        <v>10</v>
      </c>
      <c r="F184" s="44" t="s">
        <v>11</v>
      </c>
      <c r="G184" s="44" t="s">
        <v>12</v>
      </c>
      <c r="H184" s="108"/>
      <c r="I184" s="19"/>
      <c r="J184" s="77"/>
      <c r="K184" s="78"/>
      <c r="L184" s="79"/>
      <c r="M184" s="77"/>
      <c r="N184" s="20" t="s">
        <v>10</v>
      </c>
      <c r="O184" s="20" t="s">
        <v>11</v>
      </c>
      <c r="P184" s="20" t="s">
        <v>12</v>
      </c>
      <c r="Q184" s="77"/>
      <c r="R184" s="11"/>
      <c r="S184" s="11"/>
    </row>
    <row r="185" spans="1:19" s="43" customFormat="1" ht="12.95" customHeight="1" x14ac:dyDescent="0.2">
      <c r="A185" s="45">
        <v>1</v>
      </c>
      <c r="B185" s="119">
        <v>2</v>
      </c>
      <c r="C185" s="120"/>
      <c r="D185" s="45">
        <v>3</v>
      </c>
      <c r="E185" s="45">
        <v>4</v>
      </c>
      <c r="F185" s="45">
        <v>5</v>
      </c>
      <c r="G185" s="45">
        <v>6</v>
      </c>
      <c r="H185" s="45">
        <v>7</v>
      </c>
      <c r="I185" s="21"/>
      <c r="J185" s="21">
        <v>1</v>
      </c>
      <c r="K185" s="81">
        <v>2</v>
      </c>
      <c r="L185" s="81"/>
      <c r="M185" s="21">
        <v>3</v>
      </c>
      <c r="N185" s="21">
        <v>4</v>
      </c>
      <c r="O185" s="21">
        <v>5</v>
      </c>
      <c r="P185" s="21">
        <v>6</v>
      </c>
      <c r="Q185" s="21">
        <v>7</v>
      </c>
      <c r="R185" s="11"/>
      <c r="S185" s="11"/>
    </row>
    <row r="186" spans="1:19" s="43" customFormat="1" ht="12.95" customHeight="1" x14ac:dyDescent="0.2">
      <c r="A186" s="121" t="s">
        <v>40</v>
      </c>
      <c r="B186" s="122"/>
      <c r="C186" s="122"/>
      <c r="D186" s="122"/>
      <c r="E186" s="122"/>
      <c r="F186" s="122"/>
      <c r="G186" s="122"/>
      <c r="H186" s="123"/>
      <c r="I186" s="22"/>
      <c r="J186" s="74" t="s">
        <v>40</v>
      </c>
      <c r="K186" s="74"/>
      <c r="L186" s="74"/>
      <c r="M186" s="74"/>
      <c r="N186" s="74"/>
      <c r="O186" s="74"/>
      <c r="P186" s="74"/>
      <c r="Q186" s="74"/>
      <c r="R186" s="11"/>
      <c r="S186" s="11"/>
    </row>
    <row r="187" spans="1:19" s="43" customFormat="1" ht="12.95" customHeight="1" x14ac:dyDescent="0.2">
      <c r="A187" s="6">
        <v>469.03</v>
      </c>
      <c r="B187" s="116" t="s">
        <v>81</v>
      </c>
      <c r="C187" s="117"/>
      <c r="D187" s="8">
        <v>60</v>
      </c>
      <c r="E187" s="49">
        <v>9.4</v>
      </c>
      <c r="F187" s="6">
        <v>10.14</v>
      </c>
      <c r="G187" s="6">
        <v>0.36</v>
      </c>
      <c r="H187" s="6">
        <v>130.12</v>
      </c>
      <c r="I187" s="23"/>
      <c r="J187" s="23">
        <v>469.03</v>
      </c>
      <c r="K187" s="70" t="s">
        <v>81</v>
      </c>
      <c r="L187" s="70"/>
      <c r="M187" s="25">
        <v>60</v>
      </c>
      <c r="N187" s="26">
        <v>9.4</v>
      </c>
      <c r="O187" s="23">
        <v>10.14</v>
      </c>
      <c r="P187" s="23">
        <v>0.36</v>
      </c>
      <c r="Q187" s="23">
        <v>130.12</v>
      </c>
      <c r="R187" s="11"/>
      <c r="S187" s="11"/>
    </row>
    <row r="188" spans="1:19" s="43" customFormat="1" ht="12.95" customHeight="1" x14ac:dyDescent="0.2">
      <c r="A188" s="6">
        <v>136.07</v>
      </c>
      <c r="B188" s="116" t="s">
        <v>48</v>
      </c>
      <c r="C188" s="117"/>
      <c r="D188" s="48" t="s">
        <v>13</v>
      </c>
      <c r="E188" s="6">
        <v>2.81</v>
      </c>
      <c r="F188" s="6">
        <v>3.45</v>
      </c>
      <c r="G188" s="6">
        <v>22.66</v>
      </c>
      <c r="H188" s="6">
        <v>133.24</v>
      </c>
      <c r="I188" s="23"/>
      <c r="J188" s="23">
        <v>136.07</v>
      </c>
      <c r="K188" s="70" t="s">
        <v>48</v>
      </c>
      <c r="L188" s="70"/>
      <c r="M188" s="67" t="s">
        <v>13</v>
      </c>
      <c r="N188" s="23">
        <v>2.81</v>
      </c>
      <c r="O188" s="23">
        <v>3.45</v>
      </c>
      <c r="P188" s="23">
        <v>22.66</v>
      </c>
      <c r="Q188" s="23">
        <v>133.24</v>
      </c>
      <c r="R188" s="11"/>
      <c r="S188" s="11"/>
    </row>
    <row r="189" spans="1:19" s="43" customFormat="1" ht="12.95" customHeight="1" x14ac:dyDescent="0.2">
      <c r="A189" s="6">
        <v>282.06</v>
      </c>
      <c r="B189" s="116" t="s">
        <v>61</v>
      </c>
      <c r="C189" s="117"/>
      <c r="D189" s="8">
        <v>200</v>
      </c>
      <c r="E189" s="48"/>
      <c r="F189" s="48"/>
      <c r="G189" s="48"/>
      <c r="H189" s="48"/>
      <c r="I189" s="23"/>
      <c r="J189" s="23">
        <v>282.06</v>
      </c>
      <c r="K189" s="70" t="s">
        <v>61</v>
      </c>
      <c r="L189" s="70"/>
      <c r="M189" s="25">
        <v>200</v>
      </c>
      <c r="N189" s="24"/>
      <c r="O189" s="24"/>
      <c r="P189" s="24"/>
      <c r="Q189" s="24"/>
      <c r="R189" s="11"/>
      <c r="S189" s="11"/>
    </row>
    <row r="190" spans="1:19" s="43" customFormat="1" ht="12.95" customHeight="1" x14ac:dyDescent="0.2">
      <c r="A190" s="49">
        <v>122</v>
      </c>
      <c r="B190" s="116" t="s">
        <v>49</v>
      </c>
      <c r="C190" s="117"/>
      <c r="D190" s="8">
        <v>30</v>
      </c>
      <c r="E190" s="49">
        <v>2.4</v>
      </c>
      <c r="F190" s="49">
        <v>0.3</v>
      </c>
      <c r="G190" s="49">
        <v>13.8</v>
      </c>
      <c r="H190" s="8">
        <v>66</v>
      </c>
      <c r="I190" s="26"/>
      <c r="J190" s="26">
        <v>123</v>
      </c>
      <c r="K190" s="70" t="s">
        <v>49</v>
      </c>
      <c r="L190" s="70"/>
      <c r="M190" s="25">
        <v>50</v>
      </c>
      <c r="N190" s="26">
        <f>M190*E190/30</f>
        <v>4</v>
      </c>
      <c r="O190" s="26">
        <f>F190*M190/30</f>
        <v>0.5</v>
      </c>
      <c r="P190" s="26">
        <f>G190*M190/D190</f>
        <v>23</v>
      </c>
      <c r="Q190" s="25">
        <f>M190*H190/D190</f>
        <v>110</v>
      </c>
      <c r="R190" s="11"/>
      <c r="S190" s="11"/>
    </row>
    <row r="191" spans="1:19" s="43" customFormat="1" ht="12.95" customHeight="1" x14ac:dyDescent="0.2">
      <c r="A191" s="8">
        <v>38</v>
      </c>
      <c r="B191" s="116" t="s">
        <v>51</v>
      </c>
      <c r="C191" s="117"/>
      <c r="D191" s="8">
        <v>100</v>
      </c>
      <c r="E191" s="49">
        <v>0.4</v>
      </c>
      <c r="F191" s="49">
        <v>0.4</v>
      </c>
      <c r="G191" s="49">
        <v>9.8000000000000007</v>
      </c>
      <c r="H191" s="8">
        <v>47</v>
      </c>
      <c r="I191" s="25"/>
      <c r="J191" s="23">
        <v>38.01</v>
      </c>
      <c r="K191" s="70" t="s">
        <v>51</v>
      </c>
      <c r="L191" s="70"/>
      <c r="M191" s="25">
        <v>120</v>
      </c>
      <c r="N191" s="23">
        <v>0.48</v>
      </c>
      <c r="O191" s="23">
        <v>0.48</v>
      </c>
      <c r="P191" s="23">
        <v>11.76</v>
      </c>
      <c r="Q191" s="26">
        <v>56.4</v>
      </c>
      <c r="R191" s="11"/>
      <c r="S191" s="11"/>
    </row>
    <row r="192" spans="1:19" s="43" customFormat="1" ht="12.95" customHeight="1" x14ac:dyDescent="0.2">
      <c r="A192" s="101" t="s">
        <v>41</v>
      </c>
      <c r="B192" s="102"/>
      <c r="C192" s="103"/>
      <c r="D192" s="50">
        <v>514</v>
      </c>
      <c r="E192" s="29">
        <f>SUM(E187:E191)</f>
        <v>15.010000000000002</v>
      </c>
      <c r="F192" s="29">
        <f t="shared" ref="F192:H192" si="44">SUM(F187:F191)</f>
        <v>14.290000000000001</v>
      </c>
      <c r="G192" s="29">
        <f t="shared" si="44"/>
        <v>46.620000000000005</v>
      </c>
      <c r="H192" s="29">
        <f t="shared" si="44"/>
        <v>376.36</v>
      </c>
      <c r="I192" s="33"/>
      <c r="J192" s="71" t="s">
        <v>41</v>
      </c>
      <c r="K192" s="72"/>
      <c r="L192" s="73"/>
      <c r="M192" s="38">
        <f>M191+M190+M189+M187+134</f>
        <v>564</v>
      </c>
      <c r="N192" s="29">
        <f>N191+N190+N189+N188+N187</f>
        <v>16.690000000000001</v>
      </c>
      <c r="O192" s="29">
        <f t="shared" ref="O192:Q192" si="45">O191+O190+O189+O188+O187</f>
        <v>14.57</v>
      </c>
      <c r="P192" s="29">
        <f t="shared" si="45"/>
        <v>57.78</v>
      </c>
      <c r="Q192" s="29">
        <f t="shared" si="45"/>
        <v>429.76</v>
      </c>
      <c r="R192" s="11"/>
      <c r="S192" s="11"/>
    </row>
    <row r="193" spans="1:19" s="43" customFormat="1" ht="12.95" customHeight="1" x14ac:dyDescent="0.2">
      <c r="A193" s="121" t="s">
        <v>42</v>
      </c>
      <c r="B193" s="122"/>
      <c r="C193" s="122"/>
      <c r="D193" s="122"/>
      <c r="E193" s="122"/>
      <c r="F193" s="122"/>
      <c r="G193" s="122"/>
      <c r="H193" s="123"/>
      <c r="I193" s="22"/>
      <c r="J193" s="74" t="s">
        <v>42</v>
      </c>
      <c r="K193" s="74"/>
      <c r="L193" s="74"/>
      <c r="M193" s="74"/>
      <c r="N193" s="74"/>
      <c r="O193" s="74"/>
      <c r="P193" s="74"/>
      <c r="Q193" s="74"/>
      <c r="R193" s="11"/>
      <c r="S193" s="11"/>
    </row>
    <row r="194" spans="1:19" s="43" customFormat="1" ht="12.95" customHeight="1" x14ac:dyDescent="0.2">
      <c r="A194" s="6">
        <v>5.01</v>
      </c>
      <c r="B194" s="116" t="s">
        <v>72</v>
      </c>
      <c r="C194" s="117"/>
      <c r="D194" s="8">
        <v>60</v>
      </c>
      <c r="E194" s="6">
        <v>1.17</v>
      </c>
      <c r="F194" s="6">
        <v>3.12</v>
      </c>
      <c r="G194" s="6">
        <v>4.51</v>
      </c>
      <c r="H194" s="6">
        <v>51.95</v>
      </c>
      <c r="I194" s="23"/>
      <c r="J194" s="23">
        <v>5.01</v>
      </c>
      <c r="K194" s="70" t="s">
        <v>72</v>
      </c>
      <c r="L194" s="70"/>
      <c r="M194" s="25">
        <v>60</v>
      </c>
      <c r="N194" s="23">
        <v>1.17</v>
      </c>
      <c r="O194" s="23">
        <v>3.12</v>
      </c>
      <c r="P194" s="23">
        <v>4.51</v>
      </c>
      <c r="Q194" s="23">
        <v>51.95</v>
      </c>
      <c r="R194" s="11"/>
      <c r="S194" s="11"/>
    </row>
    <row r="195" spans="1:19" s="43" customFormat="1" ht="12.95" customHeight="1" x14ac:dyDescent="0.2">
      <c r="A195" s="6">
        <v>67.319999999999993</v>
      </c>
      <c r="B195" s="116" t="s">
        <v>82</v>
      </c>
      <c r="C195" s="117"/>
      <c r="D195" s="48" t="s">
        <v>36</v>
      </c>
      <c r="E195" s="6">
        <v>2.25</v>
      </c>
      <c r="F195" s="6">
        <v>4.93</v>
      </c>
      <c r="G195" s="6">
        <v>14.74</v>
      </c>
      <c r="H195" s="6">
        <v>112.75</v>
      </c>
      <c r="I195" s="23"/>
      <c r="J195" s="23">
        <v>67.319999999999993</v>
      </c>
      <c r="K195" s="70" t="s">
        <v>82</v>
      </c>
      <c r="L195" s="70"/>
      <c r="M195" s="24" t="s">
        <v>36</v>
      </c>
      <c r="N195" s="23">
        <v>2.25</v>
      </c>
      <c r="O195" s="23">
        <v>4.93</v>
      </c>
      <c r="P195" s="23">
        <v>14.74</v>
      </c>
      <c r="Q195" s="23">
        <v>112.75</v>
      </c>
      <c r="R195" s="11"/>
      <c r="S195" s="11"/>
    </row>
    <row r="196" spans="1:19" s="43" customFormat="1" ht="12.95" customHeight="1" x14ac:dyDescent="0.2">
      <c r="A196" s="6">
        <v>440.24</v>
      </c>
      <c r="B196" s="116" t="s">
        <v>83</v>
      </c>
      <c r="C196" s="117"/>
      <c r="D196" s="8">
        <v>120</v>
      </c>
      <c r="E196" s="6">
        <v>19.850000000000001</v>
      </c>
      <c r="F196" s="6">
        <v>7.98</v>
      </c>
      <c r="G196" s="6">
        <v>0.83</v>
      </c>
      <c r="H196" s="49">
        <v>154.94999999999999</v>
      </c>
      <c r="I196" s="23"/>
      <c r="J196" s="23">
        <v>440.24</v>
      </c>
      <c r="K196" s="70" t="s">
        <v>83</v>
      </c>
      <c r="L196" s="70"/>
      <c r="M196" s="25">
        <v>160</v>
      </c>
      <c r="N196" s="23">
        <v>26.47</v>
      </c>
      <c r="O196" s="23">
        <v>10.64</v>
      </c>
      <c r="P196" s="23">
        <v>1.1100000000000001</v>
      </c>
      <c r="Q196" s="26">
        <v>206.6</v>
      </c>
      <c r="R196" s="11"/>
      <c r="S196" s="11"/>
    </row>
    <row r="197" spans="1:19" s="43" customFormat="1" ht="12.95" customHeight="1" x14ac:dyDescent="0.2">
      <c r="A197" s="6">
        <v>282.06</v>
      </c>
      <c r="B197" s="116" t="s">
        <v>61</v>
      </c>
      <c r="C197" s="117"/>
      <c r="D197" s="8">
        <v>200</v>
      </c>
      <c r="E197" s="48"/>
      <c r="F197" s="48"/>
      <c r="G197" s="48"/>
      <c r="H197" s="48"/>
      <c r="I197" s="23"/>
      <c r="J197" s="23">
        <v>282.06</v>
      </c>
      <c r="K197" s="70" t="s">
        <v>61</v>
      </c>
      <c r="L197" s="70"/>
      <c r="M197" s="25">
        <v>200</v>
      </c>
      <c r="N197" s="24"/>
      <c r="O197" s="24"/>
      <c r="P197" s="24"/>
      <c r="Q197" s="24"/>
      <c r="R197" s="11"/>
      <c r="S197" s="11"/>
    </row>
    <row r="198" spans="1:19" s="43" customFormat="1" ht="12.95" customHeight="1" x14ac:dyDescent="0.2">
      <c r="A198" s="49">
        <v>122</v>
      </c>
      <c r="B198" s="116" t="s">
        <v>49</v>
      </c>
      <c r="C198" s="117"/>
      <c r="D198" s="8">
        <v>30</v>
      </c>
      <c r="E198" s="49">
        <v>2.4</v>
      </c>
      <c r="F198" s="49">
        <v>0.3</v>
      </c>
      <c r="G198" s="49">
        <v>13.8</v>
      </c>
      <c r="H198" s="8">
        <v>66</v>
      </c>
      <c r="I198" s="26"/>
      <c r="J198" s="26">
        <v>123</v>
      </c>
      <c r="K198" s="70" t="s">
        <v>49</v>
      </c>
      <c r="L198" s="70"/>
      <c r="M198" s="25">
        <v>50</v>
      </c>
      <c r="N198" s="26">
        <f>M198*E198/30</f>
        <v>4</v>
      </c>
      <c r="O198" s="26">
        <f>F198*M198/30</f>
        <v>0.5</v>
      </c>
      <c r="P198" s="26">
        <f>G198*M198/D198</f>
        <v>23</v>
      </c>
      <c r="Q198" s="25">
        <f>M198*H198/D198</f>
        <v>110</v>
      </c>
      <c r="R198" s="11"/>
      <c r="S198" s="11"/>
    </row>
    <row r="199" spans="1:19" s="43" customFormat="1" ht="12.95" customHeight="1" x14ac:dyDescent="0.2">
      <c r="A199" s="6">
        <v>38.01</v>
      </c>
      <c r="B199" s="116" t="s">
        <v>51</v>
      </c>
      <c r="C199" s="117"/>
      <c r="D199" s="8">
        <v>120</v>
      </c>
      <c r="E199" s="6">
        <v>0.48</v>
      </c>
      <c r="F199" s="6">
        <v>0.48</v>
      </c>
      <c r="G199" s="6">
        <v>11.76</v>
      </c>
      <c r="H199" s="49">
        <v>56.4</v>
      </c>
      <c r="I199" s="23"/>
      <c r="J199" s="23">
        <v>38.01</v>
      </c>
      <c r="K199" s="70" t="s">
        <v>51</v>
      </c>
      <c r="L199" s="70"/>
      <c r="M199" s="25">
        <v>120</v>
      </c>
      <c r="N199" s="23">
        <v>0.48</v>
      </c>
      <c r="O199" s="23">
        <v>0.48</v>
      </c>
      <c r="P199" s="23">
        <v>11.76</v>
      </c>
      <c r="Q199" s="26">
        <v>56.4</v>
      </c>
      <c r="R199" s="11"/>
      <c r="S199" s="11"/>
    </row>
    <row r="200" spans="1:19" s="43" customFormat="1" ht="13.5" customHeight="1" x14ac:dyDescent="0.2">
      <c r="A200" s="101" t="s">
        <v>43</v>
      </c>
      <c r="B200" s="102"/>
      <c r="C200" s="103"/>
      <c r="D200" s="50">
        <v>720</v>
      </c>
      <c r="E200" s="34">
        <f>SUM(E195:E199)</f>
        <v>24.98</v>
      </c>
      <c r="F200" s="29">
        <f t="shared" ref="F200:H200" si="46">SUM(F195:F199)</f>
        <v>13.690000000000001</v>
      </c>
      <c r="G200" s="29">
        <f t="shared" si="46"/>
        <v>41.13</v>
      </c>
      <c r="H200" s="29">
        <f t="shared" si="46"/>
        <v>390.09999999999997</v>
      </c>
      <c r="I200" s="40"/>
      <c r="J200" s="71" t="s">
        <v>43</v>
      </c>
      <c r="K200" s="72"/>
      <c r="L200" s="73"/>
      <c r="M200" s="38">
        <f>M199+M198+M197+M196+210+M194</f>
        <v>800</v>
      </c>
      <c r="N200" s="34">
        <f>SUM(N195:N199)</f>
        <v>33.199999999999996</v>
      </c>
      <c r="O200" s="29">
        <f t="shared" ref="O200:Q200" si="47">SUM(O195:O199)</f>
        <v>16.55</v>
      </c>
      <c r="P200" s="29">
        <f t="shared" si="47"/>
        <v>50.61</v>
      </c>
      <c r="Q200" s="29">
        <f t="shared" si="47"/>
        <v>485.75</v>
      </c>
      <c r="R200" s="11"/>
      <c r="S200" s="11"/>
    </row>
    <row r="201" spans="1:19" s="51" customFormat="1" ht="19.5" customHeight="1" x14ac:dyDescent="0.2">
      <c r="A201" s="60" t="s">
        <v>17</v>
      </c>
      <c r="B201" s="61"/>
      <c r="C201" s="62"/>
      <c r="D201" s="63">
        <f>D200+D192</f>
        <v>1234</v>
      </c>
      <c r="E201" s="63">
        <f t="shared" ref="E201:H201" si="48">E200+E192</f>
        <v>39.99</v>
      </c>
      <c r="F201" s="63">
        <f t="shared" si="48"/>
        <v>27.980000000000004</v>
      </c>
      <c r="G201" s="63">
        <f t="shared" si="48"/>
        <v>87.75</v>
      </c>
      <c r="H201" s="63">
        <f t="shared" si="48"/>
        <v>766.46</v>
      </c>
      <c r="I201" s="64"/>
      <c r="J201" s="149" t="s">
        <v>17</v>
      </c>
      <c r="K201" s="150"/>
      <c r="L201" s="151"/>
      <c r="M201" s="66">
        <f>M200+M192</f>
        <v>1364</v>
      </c>
      <c r="N201" s="66">
        <f t="shared" ref="N201:Q201" si="49">N200+N192</f>
        <v>49.89</v>
      </c>
      <c r="O201" s="66">
        <f t="shared" si="49"/>
        <v>31.12</v>
      </c>
      <c r="P201" s="66">
        <f t="shared" si="49"/>
        <v>108.39</v>
      </c>
      <c r="Q201" s="66">
        <f t="shared" si="49"/>
        <v>915.51</v>
      </c>
      <c r="R201" s="16"/>
      <c r="S201" s="16"/>
    </row>
    <row r="202" spans="1:19" s="43" customFormat="1" ht="11.1" customHeight="1" x14ac:dyDescent="0.2">
      <c r="A202" s="139"/>
      <c r="B202" s="139"/>
      <c r="C202" s="139"/>
      <c r="D202" s="139"/>
      <c r="E202" s="139"/>
      <c r="F202" s="139"/>
      <c r="G202" s="139"/>
      <c r="H202" s="139"/>
      <c r="I202" s="139"/>
      <c r="J202" s="139"/>
      <c r="K202" s="139"/>
      <c r="L202" s="139"/>
      <c r="M202" s="11"/>
      <c r="N202" s="11"/>
      <c r="O202" s="11"/>
      <c r="P202" s="11"/>
      <c r="Q202" s="11"/>
      <c r="R202" s="11"/>
      <c r="S202" s="11"/>
    </row>
    <row r="203" spans="1:19" s="43" customFormat="1" ht="11.1" customHeight="1" x14ac:dyDescent="0.2">
      <c r="A203" s="118" t="s">
        <v>37</v>
      </c>
      <c r="B203" s="118"/>
      <c r="C203" s="118"/>
      <c r="D203" s="118"/>
      <c r="E203" s="118"/>
      <c r="F203" s="118"/>
      <c r="G203" s="118"/>
      <c r="H203" s="118"/>
      <c r="I203" s="31"/>
      <c r="J203" s="82" t="s">
        <v>37</v>
      </c>
      <c r="K203" s="82"/>
      <c r="L203" s="82"/>
      <c r="M203" s="82"/>
      <c r="N203" s="82"/>
      <c r="O203" s="82"/>
      <c r="P203" s="82"/>
      <c r="Q203" s="82"/>
      <c r="R203" s="11"/>
      <c r="S203" s="11"/>
    </row>
    <row r="204" spans="1:19" s="43" customFormat="1" ht="11.1" customHeight="1" x14ac:dyDescent="0.2">
      <c r="A204" s="10" t="s">
        <v>39</v>
      </c>
      <c r="B204" s="9"/>
      <c r="C204" s="51"/>
      <c r="D204" s="51"/>
      <c r="E204" s="52" t="s">
        <v>1</v>
      </c>
      <c r="F204" s="127" t="s">
        <v>27</v>
      </c>
      <c r="G204" s="127"/>
      <c r="H204" s="127"/>
      <c r="I204" s="31"/>
      <c r="J204" s="16" t="s">
        <v>39</v>
      </c>
      <c r="K204" s="16"/>
      <c r="L204" s="16"/>
      <c r="M204" s="16"/>
      <c r="N204" s="17" t="s">
        <v>1</v>
      </c>
      <c r="O204" s="83" t="s">
        <v>27</v>
      </c>
      <c r="P204" s="84"/>
      <c r="Q204" s="84"/>
      <c r="R204" s="11"/>
      <c r="S204" s="11"/>
    </row>
    <row r="205" spans="1:19" s="43" customFormat="1" ht="11.1" customHeight="1" x14ac:dyDescent="0.2">
      <c r="A205" s="5" t="s">
        <v>87</v>
      </c>
      <c r="B205" s="9"/>
      <c r="C205" s="51"/>
      <c r="D205" s="128" t="s">
        <v>3</v>
      </c>
      <c r="E205" s="128"/>
      <c r="F205" s="51" t="s">
        <v>30</v>
      </c>
      <c r="G205" s="51"/>
      <c r="H205" s="51"/>
      <c r="I205" s="16"/>
      <c r="J205" s="16" t="s">
        <v>103</v>
      </c>
      <c r="K205" s="16"/>
      <c r="L205" s="16"/>
      <c r="M205" s="75" t="s">
        <v>3</v>
      </c>
      <c r="N205" s="75"/>
      <c r="O205" s="16" t="s">
        <v>30</v>
      </c>
      <c r="P205" s="16"/>
      <c r="Q205" s="16"/>
      <c r="R205" s="11"/>
      <c r="S205" s="11"/>
    </row>
    <row r="206" spans="1:19" s="43" customFormat="1" ht="21.95" customHeight="1" x14ac:dyDescent="0.2">
      <c r="A206" s="107" t="s">
        <v>5</v>
      </c>
      <c r="B206" s="109" t="s">
        <v>6</v>
      </c>
      <c r="C206" s="110"/>
      <c r="D206" s="107" t="s">
        <v>7</v>
      </c>
      <c r="E206" s="113" t="s">
        <v>8</v>
      </c>
      <c r="F206" s="114"/>
      <c r="G206" s="115"/>
      <c r="H206" s="107" t="s">
        <v>9</v>
      </c>
      <c r="I206" s="18"/>
      <c r="J206" s="76" t="s">
        <v>5</v>
      </c>
      <c r="K206" s="76" t="s">
        <v>6</v>
      </c>
      <c r="L206" s="76"/>
      <c r="M206" s="76" t="s">
        <v>7</v>
      </c>
      <c r="N206" s="80" t="s">
        <v>8</v>
      </c>
      <c r="O206" s="80"/>
      <c r="P206" s="80"/>
      <c r="Q206" s="76" t="s">
        <v>9</v>
      </c>
      <c r="R206" s="11"/>
      <c r="S206" s="11"/>
    </row>
    <row r="207" spans="1:19" s="43" customFormat="1" ht="21.95" customHeight="1" x14ac:dyDescent="0.2">
      <c r="A207" s="108"/>
      <c r="B207" s="111"/>
      <c r="C207" s="112"/>
      <c r="D207" s="108"/>
      <c r="E207" s="44" t="s">
        <v>10</v>
      </c>
      <c r="F207" s="44" t="s">
        <v>11</v>
      </c>
      <c r="G207" s="44" t="s">
        <v>12</v>
      </c>
      <c r="H207" s="108"/>
      <c r="I207" s="19"/>
      <c r="J207" s="77"/>
      <c r="K207" s="78"/>
      <c r="L207" s="79"/>
      <c r="M207" s="77"/>
      <c r="N207" s="20" t="s">
        <v>10</v>
      </c>
      <c r="O207" s="20" t="s">
        <v>11</v>
      </c>
      <c r="P207" s="20" t="s">
        <v>12</v>
      </c>
      <c r="Q207" s="77"/>
      <c r="R207" s="11"/>
      <c r="S207" s="11"/>
    </row>
    <row r="208" spans="1:19" s="43" customFormat="1" ht="11.1" customHeight="1" x14ac:dyDescent="0.2">
      <c r="A208" s="45">
        <v>1</v>
      </c>
      <c r="B208" s="119">
        <v>2</v>
      </c>
      <c r="C208" s="120"/>
      <c r="D208" s="45">
        <v>3</v>
      </c>
      <c r="E208" s="45">
        <v>4</v>
      </c>
      <c r="F208" s="45">
        <v>5</v>
      </c>
      <c r="G208" s="45">
        <v>6</v>
      </c>
      <c r="H208" s="45">
        <v>7</v>
      </c>
      <c r="I208" s="21"/>
      <c r="J208" s="21">
        <v>1</v>
      </c>
      <c r="K208" s="81">
        <v>2</v>
      </c>
      <c r="L208" s="81"/>
      <c r="M208" s="21">
        <v>3</v>
      </c>
      <c r="N208" s="21">
        <v>4</v>
      </c>
      <c r="O208" s="21">
        <v>5</v>
      </c>
      <c r="P208" s="21">
        <v>6</v>
      </c>
      <c r="Q208" s="21">
        <v>7</v>
      </c>
      <c r="R208" s="11"/>
      <c r="S208" s="11"/>
    </row>
    <row r="209" spans="1:19" s="43" customFormat="1" ht="12.95" customHeight="1" x14ac:dyDescent="0.2">
      <c r="A209" s="121" t="s">
        <v>40</v>
      </c>
      <c r="B209" s="122"/>
      <c r="C209" s="122"/>
      <c r="D209" s="122"/>
      <c r="E209" s="122"/>
      <c r="F209" s="122"/>
      <c r="G209" s="122"/>
      <c r="H209" s="123"/>
      <c r="I209" s="22"/>
      <c r="J209" s="74" t="s">
        <v>40</v>
      </c>
      <c r="K209" s="74"/>
      <c r="L209" s="74"/>
      <c r="M209" s="74"/>
      <c r="N209" s="74"/>
      <c r="O209" s="74"/>
      <c r="P209" s="74"/>
      <c r="Q209" s="74"/>
      <c r="R209" s="11"/>
      <c r="S209" s="11"/>
    </row>
    <row r="210" spans="1:19" s="43" customFormat="1" ht="12.95" customHeight="1" x14ac:dyDescent="0.2">
      <c r="A210" s="8">
        <v>675</v>
      </c>
      <c r="B210" s="116" t="s">
        <v>84</v>
      </c>
      <c r="C210" s="117"/>
      <c r="D210" s="8">
        <v>45</v>
      </c>
      <c r="E210" s="6">
        <v>13.56</v>
      </c>
      <c r="F210" s="6">
        <v>11.66</v>
      </c>
      <c r="G210" s="48"/>
      <c r="H210" s="6">
        <v>158.91999999999999</v>
      </c>
      <c r="I210" s="25"/>
      <c r="J210" s="25">
        <v>675</v>
      </c>
      <c r="K210" s="70" t="s">
        <v>84</v>
      </c>
      <c r="L210" s="70"/>
      <c r="M210" s="25">
        <v>45</v>
      </c>
      <c r="N210" s="23">
        <v>13.56</v>
      </c>
      <c r="O210" s="23">
        <v>11.66</v>
      </c>
      <c r="P210" s="24"/>
      <c r="Q210" s="23">
        <v>158.91999999999999</v>
      </c>
      <c r="R210" s="11"/>
      <c r="S210" s="11"/>
    </row>
    <row r="211" spans="1:19" s="43" customFormat="1" ht="12.95" customHeight="1" x14ac:dyDescent="0.2">
      <c r="A211" s="6">
        <v>470.55</v>
      </c>
      <c r="B211" s="116" t="s">
        <v>47</v>
      </c>
      <c r="C211" s="117"/>
      <c r="D211" s="48" t="s">
        <v>89</v>
      </c>
      <c r="E211" s="6">
        <v>3.78</v>
      </c>
      <c r="F211" s="6">
        <v>4.7</v>
      </c>
      <c r="G211" s="6">
        <v>21.68</v>
      </c>
      <c r="H211" s="6">
        <v>144.19999999999999</v>
      </c>
      <c r="I211" s="23"/>
      <c r="J211" s="23">
        <v>470.55</v>
      </c>
      <c r="K211" s="70" t="s">
        <v>47</v>
      </c>
      <c r="L211" s="70"/>
      <c r="M211" s="24" t="s">
        <v>16</v>
      </c>
      <c r="N211" s="23">
        <v>4.3600000000000003</v>
      </c>
      <c r="O211" s="23">
        <v>53.42</v>
      </c>
      <c r="P211" s="23">
        <v>25.02</v>
      </c>
      <c r="Q211" s="23">
        <v>166.38</v>
      </c>
      <c r="R211" s="11"/>
      <c r="S211" s="11"/>
    </row>
    <row r="212" spans="1:19" s="43" customFormat="1" ht="12.95" customHeight="1" x14ac:dyDescent="0.2">
      <c r="A212" s="6">
        <v>282.06</v>
      </c>
      <c r="B212" s="116" t="s">
        <v>61</v>
      </c>
      <c r="C212" s="117"/>
      <c r="D212" s="8">
        <v>200</v>
      </c>
      <c r="E212" s="48"/>
      <c r="F212" s="48"/>
      <c r="G212" s="48"/>
      <c r="H212" s="48"/>
      <c r="I212" s="23"/>
      <c r="J212" s="23">
        <v>282.06</v>
      </c>
      <c r="K212" s="70" t="s">
        <v>61</v>
      </c>
      <c r="L212" s="70"/>
      <c r="M212" s="25">
        <v>200</v>
      </c>
      <c r="N212" s="24"/>
      <c r="O212" s="24"/>
      <c r="P212" s="24"/>
      <c r="Q212" s="24"/>
      <c r="R212" s="11"/>
      <c r="S212" s="11"/>
    </row>
    <row r="213" spans="1:19" s="43" customFormat="1" ht="12.95" customHeight="1" x14ac:dyDescent="0.2">
      <c r="A213" s="49">
        <v>122</v>
      </c>
      <c r="B213" s="116" t="s">
        <v>49</v>
      </c>
      <c r="C213" s="117"/>
      <c r="D213" s="8">
        <v>30</v>
      </c>
      <c r="E213" s="49">
        <v>2.4</v>
      </c>
      <c r="F213" s="49">
        <v>0.3</v>
      </c>
      <c r="G213" s="49">
        <v>13.8</v>
      </c>
      <c r="H213" s="8">
        <v>66</v>
      </c>
      <c r="I213" s="26"/>
      <c r="J213" s="26">
        <v>123</v>
      </c>
      <c r="K213" s="70" t="s">
        <v>49</v>
      </c>
      <c r="L213" s="70"/>
      <c r="M213" s="25">
        <v>50</v>
      </c>
      <c r="N213" s="26">
        <f>M213*E213/30</f>
        <v>4</v>
      </c>
      <c r="O213" s="26">
        <f>F213*M213/30</f>
        <v>0.5</v>
      </c>
      <c r="P213" s="26">
        <f>G213*M213/D213</f>
        <v>23</v>
      </c>
      <c r="Q213" s="25">
        <f>M213*H213/D213</f>
        <v>110</v>
      </c>
      <c r="R213" s="11"/>
      <c r="S213" s="11"/>
    </row>
    <row r="214" spans="1:19" s="43" customFormat="1" ht="12.95" customHeight="1" x14ac:dyDescent="0.2">
      <c r="A214" s="8">
        <v>476</v>
      </c>
      <c r="B214" s="116" t="s">
        <v>20</v>
      </c>
      <c r="C214" s="117"/>
      <c r="D214" s="8">
        <v>100</v>
      </c>
      <c r="E214" s="49">
        <v>3.2</v>
      </c>
      <c r="F214" s="49">
        <v>3.2</v>
      </c>
      <c r="G214" s="8">
        <v>5</v>
      </c>
      <c r="H214" s="8">
        <v>60</v>
      </c>
      <c r="I214" s="25"/>
      <c r="J214" s="25">
        <v>476</v>
      </c>
      <c r="K214" s="70" t="s">
        <v>20</v>
      </c>
      <c r="L214" s="70"/>
      <c r="M214" s="25">
        <v>100</v>
      </c>
      <c r="N214" s="26">
        <v>3.2</v>
      </c>
      <c r="O214" s="26">
        <v>3.2</v>
      </c>
      <c r="P214" s="25">
        <v>5</v>
      </c>
      <c r="Q214" s="25">
        <v>60</v>
      </c>
      <c r="R214" s="11"/>
      <c r="S214" s="11"/>
    </row>
    <row r="215" spans="1:19" s="43" customFormat="1" ht="12.95" customHeight="1" x14ac:dyDescent="0.2">
      <c r="A215" s="101" t="s">
        <v>41</v>
      </c>
      <c r="B215" s="102"/>
      <c r="C215" s="103"/>
      <c r="D215" s="50">
        <v>500</v>
      </c>
      <c r="E215" s="29">
        <f>SUM(E210:E214)</f>
        <v>22.939999999999998</v>
      </c>
      <c r="F215" s="29">
        <f t="shared" ref="F215:H215" si="50">SUM(F210:F214)</f>
        <v>19.86</v>
      </c>
      <c r="G215" s="29">
        <f t="shared" si="50"/>
        <v>40.480000000000004</v>
      </c>
      <c r="H215" s="29">
        <f t="shared" si="50"/>
        <v>429.12</v>
      </c>
      <c r="I215" s="33"/>
      <c r="J215" s="71" t="s">
        <v>41</v>
      </c>
      <c r="K215" s="72"/>
      <c r="L215" s="73"/>
      <c r="M215" s="38">
        <f>M214+M213+M212+M210+155</f>
        <v>550</v>
      </c>
      <c r="N215" s="29">
        <f>SUM(N210:N214)</f>
        <v>25.12</v>
      </c>
      <c r="O215" s="29">
        <f t="shared" ref="O215:Q215" si="51">SUM(O210:O214)</f>
        <v>68.78</v>
      </c>
      <c r="P215" s="29">
        <f t="shared" si="51"/>
        <v>53.019999999999996</v>
      </c>
      <c r="Q215" s="29">
        <f t="shared" si="51"/>
        <v>495.29999999999995</v>
      </c>
      <c r="R215" s="11"/>
      <c r="S215" s="11"/>
    </row>
    <row r="216" spans="1:19" s="43" customFormat="1" ht="12.95" customHeight="1" x14ac:dyDescent="0.2">
      <c r="A216" s="121" t="s">
        <v>42</v>
      </c>
      <c r="B216" s="122"/>
      <c r="C216" s="122"/>
      <c r="D216" s="122"/>
      <c r="E216" s="122"/>
      <c r="F216" s="122"/>
      <c r="G216" s="122"/>
      <c r="H216" s="123"/>
      <c r="I216" s="22"/>
      <c r="J216" s="74" t="s">
        <v>42</v>
      </c>
      <c r="K216" s="74"/>
      <c r="L216" s="74"/>
      <c r="M216" s="74"/>
      <c r="N216" s="74"/>
      <c r="O216" s="74"/>
      <c r="P216" s="74"/>
      <c r="Q216" s="74"/>
      <c r="R216" s="11"/>
      <c r="S216" s="11"/>
    </row>
    <row r="217" spans="1:19" s="43" customFormat="1" ht="12.95" customHeight="1" x14ac:dyDescent="0.2">
      <c r="A217" s="6">
        <v>66.39</v>
      </c>
      <c r="B217" s="116" t="s">
        <v>85</v>
      </c>
      <c r="C217" s="117"/>
      <c r="D217" s="8">
        <v>250</v>
      </c>
      <c r="E217" s="49">
        <v>4.8</v>
      </c>
      <c r="F217" s="6">
        <v>6.55</v>
      </c>
      <c r="G217" s="6">
        <v>29.96</v>
      </c>
      <c r="H217" s="6">
        <v>198.84</v>
      </c>
      <c r="I217" s="23"/>
      <c r="J217" s="23">
        <v>66.39</v>
      </c>
      <c r="K217" s="70" t="s">
        <v>85</v>
      </c>
      <c r="L217" s="70"/>
      <c r="M217" s="25">
        <v>250</v>
      </c>
      <c r="N217" s="26">
        <v>4.8</v>
      </c>
      <c r="O217" s="23">
        <v>6.55</v>
      </c>
      <c r="P217" s="23">
        <v>29.96</v>
      </c>
      <c r="Q217" s="23">
        <v>198.84</v>
      </c>
      <c r="R217" s="11"/>
      <c r="S217" s="11"/>
    </row>
    <row r="218" spans="1:19" s="43" customFormat="1" ht="12.95" customHeight="1" x14ac:dyDescent="0.2">
      <c r="A218" s="6">
        <v>108.27</v>
      </c>
      <c r="B218" s="116" t="s">
        <v>96</v>
      </c>
      <c r="C218" s="117"/>
      <c r="D218" s="8">
        <v>90</v>
      </c>
      <c r="E218" s="6">
        <v>38.76</v>
      </c>
      <c r="F218" s="6">
        <v>33.33</v>
      </c>
      <c r="G218" s="6">
        <v>1.1499999999999999</v>
      </c>
      <c r="H218" s="6">
        <v>456.99</v>
      </c>
      <c r="I218" s="23"/>
      <c r="J218" s="23">
        <v>108.27</v>
      </c>
      <c r="K218" s="70" t="s">
        <v>96</v>
      </c>
      <c r="L218" s="70"/>
      <c r="M218" s="25">
        <v>90</v>
      </c>
      <c r="N218" s="23">
        <v>38.76</v>
      </c>
      <c r="O218" s="23">
        <v>33.33</v>
      </c>
      <c r="P218" s="23">
        <v>1.1499999999999999</v>
      </c>
      <c r="Q218" s="23">
        <v>456.99</v>
      </c>
      <c r="R218" s="11"/>
      <c r="S218" s="11"/>
    </row>
    <row r="219" spans="1:19" s="43" customFormat="1" ht="12.95" customHeight="1" x14ac:dyDescent="0.2">
      <c r="A219" s="6">
        <v>150.05000000000001</v>
      </c>
      <c r="B219" s="116" t="s">
        <v>86</v>
      </c>
      <c r="C219" s="117"/>
      <c r="D219" s="8">
        <v>180</v>
      </c>
      <c r="E219" s="6">
        <v>3.16</v>
      </c>
      <c r="F219" s="6">
        <v>7.62</v>
      </c>
      <c r="G219" s="6">
        <v>19.79</v>
      </c>
      <c r="H219" s="6">
        <v>161.65</v>
      </c>
      <c r="I219" s="23"/>
      <c r="J219" s="23">
        <v>150.05000000000001</v>
      </c>
      <c r="K219" s="70" t="s">
        <v>86</v>
      </c>
      <c r="L219" s="70"/>
      <c r="M219" s="25">
        <v>210</v>
      </c>
      <c r="N219" s="23">
        <v>3.69</v>
      </c>
      <c r="O219" s="23">
        <v>8.89</v>
      </c>
      <c r="P219" s="23">
        <v>23.09</v>
      </c>
      <c r="Q219" s="23">
        <v>188.59</v>
      </c>
      <c r="R219" s="11"/>
      <c r="S219" s="11"/>
    </row>
    <row r="220" spans="1:19" s="43" customFormat="1" ht="12.95" customHeight="1" x14ac:dyDescent="0.2">
      <c r="A220" s="49">
        <v>122</v>
      </c>
      <c r="B220" s="116" t="s">
        <v>49</v>
      </c>
      <c r="C220" s="117"/>
      <c r="D220" s="8">
        <v>30</v>
      </c>
      <c r="E220" s="49">
        <v>2.4</v>
      </c>
      <c r="F220" s="49">
        <v>0.3</v>
      </c>
      <c r="G220" s="49">
        <v>13.8</v>
      </c>
      <c r="H220" s="8">
        <v>66</v>
      </c>
      <c r="I220" s="26"/>
      <c r="J220" s="26">
        <v>123</v>
      </c>
      <c r="K220" s="70" t="s">
        <v>49</v>
      </c>
      <c r="L220" s="70"/>
      <c r="M220" s="25">
        <v>50</v>
      </c>
      <c r="N220" s="26">
        <f>M220*E220/30</f>
        <v>4</v>
      </c>
      <c r="O220" s="26">
        <f>F220*M220/30</f>
        <v>0.5</v>
      </c>
      <c r="P220" s="26">
        <f>G220*M220/D220</f>
        <v>23</v>
      </c>
      <c r="Q220" s="25">
        <f>M220*H220/D220</f>
        <v>110</v>
      </c>
      <c r="R220" s="11"/>
      <c r="S220" s="11"/>
    </row>
    <row r="221" spans="1:19" s="43" customFormat="1" ht="12.95" customHeight="1" x14ac:dyDescent="0.2">
      <c r="A221" s="6">
        <v>282.06</v>
      </c>
      <c r="B221" s="116" t="s">
        <v>61</v>
      </c>
      <c r="C221" s="117"/>
      <c r="D221" s="8">
        <v>200</v>
      </c>
      <c r="E221" s="48"/>
      <c r="F221" s="48"/>
      <c r="G221" s="48"/>
      <c r="H221" s="48"/>
      <c r="I221" s="23"/>
      <c r="J221" s="23">
        <v>282.06</v>
      </c>
      <c r="K221" s="70" t="s">
        <v>61</v>
      </c>
      <c r="L221" s="70"/>
      <c r="M221" s="25">
        <v>200</v>
      </c>
      <c r="N221" s="24"/>
      <c r="O221" s="24"/>
      <c r="P221" s="24"/>
      <c r="Q221" s="24"/>
      <c r="R221" s="11"/>
      <c r="S221" s="11"/>
    </row>
    <row r="222" spans="1:19" s="43" customFormat="1" ht="11.1" customHeight="1" x14ac:dyDescent="0.2">
      <c r="A222" s="101" t="s">
        <v>43</v>
      </c>
      <c r="B222" s="102"/>
      <c r="C222" s="103"/>
      <c r="D222" s="50">
        <v>720</v>
      </c>
      <c r="E222" s="29">
        <f>SUM(E217:E221)</f>
        <v>49.12</v>
      </c>
      <c r="F222" s="34">
        <f t="shared" ref="F222:H222" si="52">SUM(F217:F221)</f>
        <v>47.79999999999999</v>
      </c>
      <c r="G222" s="34">
        <f t="shared" si="52"/>
        <v>64.7</v>
      </c>
      <c r="H222" s="29">
        <f t="shared" si="52"/>
        <v>883.48</v>
      </c>
      <c r="I222" s="40"/>
      <c r="J222" s="71" t="s">
        <v>43</v>
      </c>
      <c r="K222" s="72"/>
      <c r="L222" s="73"/>
      <c r="M222" s="38">
        <f>M221+M220+M219+M218+M217</f>
        <v>800</v>
      </c>
      <c r="N222" s="29">
        <f>SUM(N217:N221)</f>
        <v>51.249999999999993</v>
      </c>
      <c r="O222" s="34">
        <f t="shared" ref="O222:Q222" si="53">SUM(O217:O221)</f>
        <v>49.269999999999996</v>
      </c>
      <c r="P222" s="34">
        <f t="shared" si="53"/>
        <v>77.2</v>
      </c>
      <c r="Q222" s="29">
        <f t="shared" si="53"/>
        <v>954.42000000000007</v>
      </c>
      <c r="R222" s="11"/>
      <c r="S222" s="11"/>
    </row>
    <row r="223" spans="1:19" s="51" customFormat="1" ht="16.5" customHeight="1" x14ac:dyDescent="0.2">
      <c r="A223" s="146" t="s">
        <v>17</v>
      </c>
      <c r="B223" s="147"/>
      <c r="C223" s="148"/>
      <c r="D223" s="65">
        <f>D222+D215</f>
        <v>1220</v>
      </c>
      <c r="E223" s="65">
        <f t="shared" ref="E223:H223" si="54">E222+E215</f>
        <v>72.06</v>
      </c>
      <c r="F223" s="65">
        <f t="shared" si="54"/>
        <v>67.66</v>
      </c>
      <c r="G223" s="65">
        <f t="shared" si="54"/>
        <v>105.18</v>
      </c>
      <c r="H223" s="65">
        <f t="shared" si="54"/>
        <v>1312.6</v>
      </c>
      <c r="I223" s="64"/>
      <c r="J223" s="149" t="s">
        <v>17</v>
      </c>
      <c r="K223" s="150"/>
      <c r="L223" s="151"/>
      <c r="M223" s="66">
        <f>M222+M215</f>
        <v>1350</v>
      </c>
      <c r="N223" s="66">
        <f t="shared" ref="N223:Q223" si="55">N222+N215</f>
        <v>76.36999999999999</v>
      </c>
      <c r="O223" s="66">
        <f t="shared" si="55"/>
        <v>118.05</v>
      </c>
      <c r="P223" s="66">
        <f t="shared" si="55"/>
        <v>130.22</v>
      </c>
      <c r="Q223" s="66">
        <f t="shared" si="55"/>
        <v>1449.72</v>
      </c>
      <c r="R223" s="16"/>
      <c r="S223" s="16"/>
    </row>
    <row r="224" spans="1:19" s="43" customFormat="1" ht="15.75" customHeight="1" x14ac:dyDescent="0.2">
      <c r="A224" s="55" t="s">
        <v>38</v>
      </c>
      <c r="B224" s="57"/>
      <c r="C224" s="56"/>
      <c r="D224" s="54">
        <f>D223+D201+D178+D156+D133+D111+D89+D67+D44+D22</f>
        <v>12432</v>
      </c>
      <c r="E224" s="54">
        <f t="shared" ref="E224:H224" si="56">E223+E201+E178+E156+E133+E111+E89+E67+E44+E22</f>
        <v>447.64</v>
      </c>
      <c r="F224" s="54">
        <f t="shared" si="56"/>
        <v>526.76</v>
      </c>
      <c r="G224" s="54">
        <f t="shared" si="56"/>
        <v>958.79000000000008</v>
      </c>
      <c r="H224" s="54">
        <f t="shared" si="56"/>
        <v>9155.9699999999993</v>
      </c>
      <c r="I224" s="30"/>
      <c r="J224" s="71" t="s">
        <v>38</v>
      </c>
      <c r="K224" s="72"/>
      <c r="L224" s="73"/>
      <c r="M224" s="38">
        <f>M223+M201+M178+M156+M133+M111+M89+M67+M44+M22</f>
        <v>13616.5</v>
      </c>
      <c r="N224" s="38">
        <f t="shared" ref="N224:Q224" si="57">N223+N201+N178+N156+N133+N111+N89+N67+N44+N22</f>
        <v>537.24</v>
      </c>
      <c r="O224" s="38">
        <f t="shared" si="57"/>
        <v>506.28999999999996</v>
      </c>
      <c r="P224" s="38">
        <f t="shared" si="57"/>
        <v>1224.5360000000001</v>
      </c>
      <c r="Q224" s="38">
        <f t="shared" si="57"/>
        <v>12642.75</v>
      </c>
      <c r="R224" s="11"/>
      <c r="S224" s="11"/>
    </row>
    <row r="225" spans="1:19" s="43" customFormat="1" ht="17.25" customHeight="1" x14ac:dyDescent="0.2">
      <c r="A225" s="90" t="s">
        <v>102</v>
      </c>
      <c r="B225" s="91"/>
      <c r="C225" s="92"/>
      <c r="D225" s="28">
        <f>D224/10</f>
        <v>1243.2</v>
      </c>
      <c r="E225" s="28">
        <f t="shared" ref="E225:H225" si="58">E224/10</f>
        <v>44.763999999999996</v>
      </c>
      <c r="F225" s="28">
        <f t="shared" si="58"/>
        <v>52.676000000000002</v>
      </c>
      <c r="G225" s="28">
        <f t="shared" si="58"/>
        <v>95.879000000000005</v>
      </c>
      <c r="H225" s="28">
        <f t="shared" si="58"/>
        <v>915.59699999999998</v>
      </c>
      <c r="I225" s="30"/>
      <c r="J225" s="90" t="s">
        <v>102</v>
      </c>
      <c r="K225" s="91"/>
      <c r="L225" s="92"/>
      <c r="M225" s="28">
        <f>M224/10</f>
        <v>1361.65</v>
      </c>
      <c r="N225" s="28">
        <f t="shared" ref="N225:Q225" si="59">N224/10</f>
        <v>53.724000000000004</v>
      </c>
      <c r="O225" s="28">
        <f t="shared" si="59"/>
        <v>50.628999999999998</v>
      </c>
      <c r="P225" s="28">
        <f t="shared" si="59"/>
        <v>122.45360000000001</v>
      </c>
      <c r="Q225" s="28">
        <f t="shared" si="59"/>
        <v>1264.2750000000001</v>
      </c>
      <c r="R225" s="11"/>
      <c r="S225" s="11"/>
    </row>
    <row r="226" spans="1:19" s="43" customFormat="1" ht="11.1" customHeight="1" x14ac:dyDescent="0.2">
      <c r="A226" s="51"/>
      <c r="B226" s="51"/>
      <c r="C226" s="51"/>
      <c r="D226" s="51"/>
      <c r="E226" s="51"/>
      <c r="F226" s="51"/>
      <c r="G226" s="51"/>
      <c r="H226" s="51"/>
      <c r="I226" s="16"/>
      <c r="J226" s="16"/>
      <c r="K226" s="16"/>
      <c r="L226" s="16"/>
      <c r="M226" s="16"/>
      <c r="N226" s="16"/>
      <c r="O226" s="16"/>
      <c r="P226" s="16"/>
      <c r="Q226" s="16"/>
      <c r="R226" s="11"/>
      <c r="S226" s="11"/>
    </row>
    <row r="227" spans="1:19" ht="11.1" customHeight="1" x14ac:dyDescent="0.2">
      <c r="B227" s="2"/>
      <c r="H227" s="2"/>
      <c r="K227" s="37"/>
      <c r="Q227" s="37"/>
    </row>
    <row r="228" spans="1:19" ht="11.1" customHeight="1" x14ac:dyDescent="0.2">
      <c r="G228" s="3"/>
      <c r="P228" s="13"/>
    </row>
  </sheetData>
  <mergeCells count="497">
    <mergeCell ref="A225:C225"/>
    <mergeCell ref="J224:L224"/>
    <mergeCell ref="J225:L225"/>
    <mergeCell ref="A178:C178"/>
    <mergeCell ref="J178:L178"/>
    <mergeCell ref="A156:C156"/>
    <mergeCell ref="J156:L156"/>
    <mergeCell ref="A133:C133"/>
    <mergeCell ref="J133:L133"/>
    <mergeCell ref="K149:L149"/>
    <mergeCell ref="B194:C194"/>
    <mergeCell ref="K194:L194"/>
    <mergeCell ref="J201:L201"/>
    <mergeCell ref="A223:C223"/>
    <mergeCell ref="J223:L223"/>
    <mergeCell ref="B217:C217"/>
    <mergeCell ref="B218:C218"/>
    <mergeCell ref="B219:C219"/>
    <mergeCell ref="B221:C221"/>
    <mergeCell ref="A202:L202"/>
    <mergeCell ref="B208:C208"/>
    <mergeCell ref="A209:H209"/>
    <mergeCell ref="B210:C210"/>
    <mergeCell ref="B211:C211"/>
    <mergeCell ref="A1:L1"/>
    <mergeCell ref="A23:L23"/>
    <mergeCell ref="A45:L45"/>
    <mergeCell ref="A68:L68"/>
    <mergeCell ref="A90:L90"/>
    <mergeCell ref="A112:L112"/>
    <mergeCell ref="A134:L134"/>
    <mergeCell ref="A157:L157"/>
    <mergeCell ref="A179:L179"/>
    <mergeCell ref="B174:C174"/>
    <mergeCell ref="B175:C175"/>
    <mergeCell ref="B176:C176"/>
    <mergeCell ref="F159:H159"/>
    <mergeCell ref="D160:E160"/>
    <mergeCell ref="A161:A162"/>
    <mergeCell ref="B161:C162"/>
    <mergeCell ref="D161:D162"/>
    <mergeCell ref="E161:G161"/>
    <mergeCell ref="H161:H162"/>
    <mergeCell ref="B152:C152"/>
    <mergeCell ref="B153:C153"/>
    <mergeCell ref="B154:C154"/>
    <mergeCell ref="A158:H158"/>
    <mergeCell ref="B140:C140"/>
    <mergeCell ref="B212:C212"/>
    <mergeCell ref="B213:C213"/>
    <mergeCell ref="B214:C214"/>
    <mergeCell ref="A216:H216"/>
    <mergeCell ref="F204:H204"/>
    <mergeCell ref="D205:E205"/>
    <mergeCell ref="A206:A207"/>
    <mergeCell ref="B206:C207"/>
    <mergeCell ref="D206:D207"/>
    <mergeCell ref="E206:G206"/>
    <mergeCell ref="H206:H207"/>
    <mergeCell ref="A215:C215"/>
    <mergeCell ref="B197:C197"/>
    <mergeCell ref="B198:C198"/>
    <mergeCell ref="B199:C199"/>
    <mergeCell ref="A203:H203"/>
    <mergeCell ref="B185:C185"/>
    <mergeCell ref="A186:H186"/>
    <mergeCell ref="B187:C187"/>
    <mergeCell ref="B188:C188"/>
    <mergeCell ref="B189:C189"/>
    <mergeCell ref="B190:C190"/>
    <mergeCell ref="B191:C191"/>
    <mergeCell ref="A193:H193"/>
    <mergeCell ref="A192:C192"/>
    <mergeCell ref="A200:C200"/>
    <mergeCell ref="F181:H181"/>
    <mergeCell ref="D182:E182"/>
    <mergeCell ref="A183:A184"/>
    <mergeCell ref="B183:C184"/>
    <mergeCell ref="D183:D184"/>
    <mergeCell ref="E183:G183"/>
    <mergeCell ref="H183:H184"/>
    <mergeCell ref="B195:C195"/>
    <mergeCell ref="B196:C196"/>
    <mergeCell ref="A155:C155"/>
    <mergeCell ref="B149:C149"/>
    <mergeCell ref="A180:H180"/>
    <mergeCell ref="B163:C163"/>
    <mergeCell ref="A164:H164"/>
    <mergeCell ref="B165:C165"/>
    <mergeCell ref="B166:C166"/>
    <mergeCell ref="B167:C167"/>
    <mergeCell ref="B168:C168"/>
    <mergeCell ref="B169:C169"/>
    <mergeCell ref="A171:H171"/>
    <mergeCell ref="A170:C170"/>
    <mergeCell ref="A177:C177"/>
    <mergeCell ref="B172:C172"/>
    <mergeCell ref="B173:C173"/>
    <mergeCell ref="F136:H136"/>
    <mergeCell ref="D137:E137"/>
    <mergeCell ref="A138:A139"/>
    <mergeCell ref="B138:C139"/>
    <mergeCell ref="D138:D139"/>
    <mergeCell ref="E138:G138"/>
    <mergeCell ref="H138:H139"/>
    <mergeCell ref="B150:C150"/>
    <mergeCell ref="B151:C151"/>
    <mergeCell ref="A141:H141"/>
    <mergeCell ref="B142:C142"/>
    <mergeCell ref="B143:C143"/>
    <mergeCell ref="B144:C144"/>
    <mergeCell ref="B145:C145"/>
    <mergeCell ref="B146:C146"/>
    <mergeCell ref="A148:H148"/>
    <mergeCell ref="A147:C147"/>
    <mergeCell ref="B129:C129"/>
    <mergeCell ref="B130:C130"/>
    <mergeCell ref="B131:C131"/>
    <mergeCell ref="A135:H135"/>
    <mergeCell ref="B118:C118"/>
    <mergeCell ref="A119:H119"/>
    <mergeCell ref="B120:C120"/>
    <mergeCell ref="B121:C121"/>
    <mergeCell ref="B122:C122"/>
    <mergeCell ref="B123:C123"/>
    <mergeCell ref="B124:C124"/>
    <mergeCell ref="A126:H126"/>
    <mergeCell ref="A125:C125"/>
    <mergeCell ref="A132:C132"/>
    <mergeCell ref="F114:H114"/>
    <mergeCell ref="D115:E115"/>
    <mergeCell ref="A116:A117"/>
    <mergeCell ref="B116:C117"/>
    <mergeCell ref="D116:D117"/>
    <mergeCell ref="E116:G116"/>
    <mergeCell ref="H116:H117"/>
    <mergeCell ref="B127:C127"/>
    <mergeCell ref="B128:C128"/>
    <mergeCell ref="B105:C105"/>
    <mergeCell ref="B106:C106"/>
    <mergeCell ref="B107:C107"/>
    <mergeCell ref="B108:C108"/>
    <mergeCell ref="B109:C109"/>
    <mergeCell ref="A113:H113"/>
    <mergeCell ref="B96:C96"/>
    <mergeCell ref="A97:H97"/>
    <mergeCell ref="B98:C98"/>
    <mergeCell ref="B99:C99"/>
    <mergeCell ref="B100:C100"/>
    <mergeCell ref="B101:C101"/>
    <mergeCell ref="B102:C102"/>
    <mergeCell ref="A104:H104"/>
    <mergeCell ref="A103:C103"/>
    <mergeCell ref="A110:C110"/>
    <mergeCell ref="A111:C111"/>
    <mergeCell ref="B86:C86"/>
    <mergeCell ref="B87:C87"/>
    <mergeCell ref="A91:H91"/>
    <mergeCell ref="F92:H92"/>
    <mergeCell ref="A88:C88"/>
    <mergeCell ref="D93:E93"/>
    <mergeCell ref="A94:A95"/>
    <mergeCell ref="B94:C95"/>
    <mergeCell ref="D94:D95"/>
    <mergeCell ref="E94:G94"/>
    <mergeCell ref="H94:H95"/>
    <mergeCell ref="A89:C89"/>
    <mergeCell ref="B76:C76"/>
    <mergeCell ref="B77:C77"/>
    <mergeCell ref="B78:C78"/>
    <mergeCell ref="B79:C79"/>
    <mergeCell ref="A81:H81"/>
    <mergeCell ref="B83:C83"/>
    <mergeCell ref="A80:C80"/>
    <mergeCell ref="B84:C84"/>
    <mergeCell ref="B85:C85"/>
    <mergeCell ref="B82:C82"/>
    <mergeCell ref="F70:H70"/>
    <mergeCell ref="D71:E71"/>
    <mergeCell ref="A72:A73"/>
    <mergeCell ref="B72:C73"/>
    <mergeCell ref="D72:D73"/>
    <mergeCell ref="E72:G72"/>
    <mergeCell ref="H72:H73"/>
    <mergeCell ref="B74:C74"/>
    <mergeCell ref="A75:H75"/>
    <mergeCell ref="B63:C63"/>
    <mergeCell ref="B64:C64"/>
    <mergeCell ref="B65:C65"/>
    <mergeCell ref="A69:H69"/>
    <mergeCell ref="B51:C51"/>
    <mergeCell ref="A52:H52"/>
    <mergeCell ref="B53:C53"/>
    <mergeCell ref="B54:C54"/>
    <mergeCell ref="B55:C55"/>
    <mergeCell ref="B56:C56"/>
    <mergeCell ref="B57:C57"/>
    <mergeCell ref="A59:H59"/>
    <mergeCell ref="A58:C58"/>
    <mergeCell ref="A66:C66"/>
    <mergeCell ref="A67:C67"/>
    <mergeCell ref="B62:C62"/>
    <mergeCell ref="F47:H47"/>
    <mergeCell ref="D48:E48"/>
    <mergeCell ref="A49:A50"/>
    <mergeCell ref="B49:C50"/>
    <mergeCell ref="D49:D50"/>
    <mergeCell ref="E49:G49"/>
    <mergeCell ref="H49:H50"/>
    <mergeCell ref="B60:C60"/>
    <mergeCell ref="B61:C61"/>
    <mergeCell ref="B38:C38"/>
    <mergeCell ref="B39:C39"/>
    <mergeCell ref="B40:C40"/>
    <mergeCell ref="B41:C41"/>
    <mergeCell ref="B42:C42"/>
    <mergeCell ref="A46:H46"/>
    <mergeCell ref="B29:C29"/>
    <mergeCell ref="A30:H30"/>
    <mergeCell ref="B31:C31"/>
    <mergeCell ref="B32:C32"/>
    <mergeCell ref="B33:C33"/>
    <mergeCell ref="B34:C34"/>
    <mergeCell ref="B35:C35"/>
    <mergeCell ref="A36:C36"/>
    <mergeCell ref="A37:C37"/>
    <mergeCell ref="A43:C43"/>
    <mergeCell ref="A14:C14"/>
    <mergeCell ref="A21:C21"/>
    <mergeCell ref="F25:H25"/>
    <mergeCell ref="D26:E26"/>
    <mergeCell ref="A27:A28"/>
    <mergeCell ref="B27:C28"/>
    <mergeCell ref="D27:D28"/>
    <mergeCell ref="E27:G27"/>
    <mergeCell ref="H27:H28"/>
    <mergeCell ref="A22:C22"/>
    <mergeCell ref="A222:C222"/>
    <mergeCell ref="A2:H2"/>
    <mergeCell ref="F3:H3"/>
    <mergeCell ref="D4:E4"/>
    <mergeCell ref="A5:A6"/>
    <mergeCell ref="B5:C6"/>
    <mergeCell ref="D5:D6"/>
    <mergeCell ref="E5:G5"/>
    <mergeCell ref="H5:H6"/>
    <mergeCell ref="B16:C16"/>
    <mergeCell ref="B17:C17"/>
    <mergeCell ref="B18:C18"/>
    <mergeCell ref="B19:C19"/>
    <mergeCell ref="B20:C20"/>
    <mergeCell ref="A24:H24"/>
    <mergeCell ref="B7:C7"/>
    <mergeCell ref="A8:H8"/>
    <mergeCell ref="B9:C9"/>
    <mergeCell ref="B10:C10"/>
    <mergeCell ref="B11:C11"/>
    <mergeCell ref="B12:C12"/>
    <mergeCell ref="B13:C13"/>
    <mergeCell ref="A15:H15"/>
    <mergeCell ref="B220:C220"/>
    <mergeCell ref="J2:Q2"/>
    <mergeCell ref="O3:Q3"/>
    <mergeCell ref="M4:N4"/>
    <mergeCell ref="J5:J6"/>
    <mergeCell ref="K5:L6"/>
    <mergeCell ref="M5:M6"/>
    <mergeCell ref="N5:P5"/>
    <mergeCell ref="Q5:Q6"/>
    <mergeCell ref="K7:L7"/>
    <mergeCell ref="J8:Q8"/>
    <mergeCell ref="K9:L9"/>
    <mergeCell ref="K10:L10"/>
    <mergeCell ref="K11:L11"/>
    <mergeCell ref="K12:L12"/>
    <mergeCell ref="K13:L13"/>
    <mergeCell ref="J14:L14"/>
    <mergeCell ref="J15:Q15"/>
    <mergeCell ref="K16:L16"/>
    <mergeCell ref="K17:L17"/>
    <mergeCell ref="K18:L18"/>
    <mergeCell ref="K19:L19"/>
    <mergeCell ref="K20:L20"/>
    <mergeCell ref="J21:L21"/>
    <mergeCell ref="J24:Q24"/>
    <mergeCell ref="O25:Q25"/>
    <mergeCell ref="M26:N26"/>
    <mergeCell ref="J22:L22"/>
    <mergeCell ref="J27:J28"/>
    <mergeCell ref="K27:L28"/>
    <mergeCell ref="M27:M28"/>
    <mergeCell ref="N27:P27"/>
    <mergeCell ref="Q27:Q28"/>
    <mergeCell ref="K29:L29"/>
    <mergeCell ref="J30:Q30"/>
    <mergeCell ref="K31:L31"/>
    <mergeCell ref="K32:L32"/>
    <mergeCell ref="K33:L33"/>
    <mergeCell ref="K34:L34"/>
    <mergeCell ref="K35:L35"/>
    <mergeCell ref="J36:L36"/>
    <mergeCell ref="J37:L37"/>
    <mergeCell ref="K38:L38"/>
    <mergeCell ref="K39:L39"/>
    <mergeCell ref="K40:L40"/>
    <mergeCell ref="K41:L41"/>
    <mergeCell ref="K42:L42"/>
    <mergeCell ref="J43:L43"/>
    <mergeCell ref="J46:Q46"/>
    <mergeCell ref="O47:Q47"/>
    <mergeCell ref="M48:N48"/>
    <mergeCell ref="J49:J50"/>
    <mergeCell ref="K49:L50"/>
    <mergeCell ref="M49:M50"/>
    <mergeCell ref="N49:P49"/>
    <mergeCell ref="Q49:Q50"/>
    <mergeCell ref="J44:L44"/>
    <mergeCell ref="K51:L51"/>
    <mergeCell ref="J52:Q52"/>
    <mergeCell ref="K53:L53"/>
    <mergeCell ref="K54:L54"/>
    <mergeCell ref="K55:L55"/>
    <mergeCell ref="K56:L56"/>
    <mergeCell ref="K57:L57"/>
    <mergeCell ref="J58:L58"/>
    <mergeCell ref="J59:Q59"/>
    <mergeCell ref="K60:L60"/>
    <mergeCell ref="K61:L61"/>
    <mergeCell ref="K63:L63"/>
    <mergeCell ref="K64:L64"/>
    <mergeCell ref="K65:L65"/>
    <mergeCell ref="J66:L66"/>
    <mergeCell ref="J69:Q69"/>
    <mergeCell ref="O70:Q70"/>
    <mergeCell ref="J67:L67"/>
    <mergeCell ref="M71:N71"/>
    <mergeCell ref="J72:J73"/>
    <mergeCell ref="K72:L73"/>
    <mergeCell ref="M72:M73"/>
    <mergeCell ref="N72:P72"/>
    <mergeCell ref="Q72:Q73"/>
    <mergeCell ref="K74:L74"/>
    <mergeCell ref="J75:Q75"/>
    <mergeCell ref="K76:L76"/>
    <mergeCell ref="K77:L77"/>
    <mergeCell ref="K78:L78"/>
    <mergeCell ref="K79:L79"/>
    <mergeCell ref="J80:L80"/>
    <mergeCell ref="J81:Q81"/>
    <mergeCell ref="K83:L83"/>
    <mergeCell ref="K84:L84"/>
    <mergeCell ref="K85:L85"/>
    <mergeCell ref="K86:L86"/>
    <mergeCell ref="K87:L87"/>
    <mergeCell ref="J88:L88"/>
    <mergeCell ref="J91:Q91"/>
    <mergeCell ref="O92:Q92"/>
    <mergeCell ref="M93:N93"/>
    <mergeCell ref="J94:J95"/>
    <mergeCell ref="K94:L95"/>
    <mergeCell ref="M94:M95"/>
    <mergeCell ref="N94:P94"/>
    <mergeCell ref="Q94:Q95"/>
    <mergeCell ref="J89:L89"/>
    <mergeCell ref="K96:L96"/>
    <mergeCell ref="J97:Q97"/>
    <mergeCell ref="K98:L98"/>
    <mergeCell ref="K99:L99"/>
    <mergeCell ref="K100:L100"/>
    <mergeCell ref="K101:L101"/>
    <mergeCell ref="K102:L102"/>
    <mergeCell ref="J103:L103"/>
    <mergeCell ref="J104:Q104"/>
    <mergeCell ref="K105:L105"/>
    <mergeCell ref="K106:L106"/>
    <mergeCell ref="K107:L107"/>
    <mergeCell ref="K108:L108"/>
    <mergeCell ref="K109:L109"/>
    <mergeCell ref="J110:L110"/>
    <mergeCell ref="J113:Q113"/>
    <mergeCell ref="O114:Q114"/>
    <mergeCell ref="J111:L111"/>
    <mergeCell ref="M115:N115"/>
    <mergeCell ref="J116:J117"/>
    <mergeCell ref="K116:L117"/>
    <mergeCell ref="M116:M117"/>
    <mergeCell ref="N116:P116"/>
    <mergeCell ref="Q116:Q117"/>
    <mergeCell ref="K118:L118"/>
    <mergeCell ref="J119:Q119"/>
    <mergeCell ref="K120:L120"/>
    <mergeCell ref="K121:L121"/>
    <mergeCell ref="K122:L122"/>
    <mergeCell ref="K123:L123"/>
    <mergeCell ref="K124:L124"/>
    <mergeCell ref="J125:L125"/>
    <mergeCell ref="J126:Q126"/>
    <mergeCell ref="K127:L127"/>
    <mergeCell ref="K128:L128"/>
    <mergeCell ref="K129:L129"/>
    <mergeCell ref="K130:L130"/>
    <mergeCell ref="K131:L131"/>
    <mergeCell ref="J132:L132"/>
    <mergeCell ref="J135:Q135"/>
    <mergeCell ref="O136:Q136"/>
    <mergeCell ref="M137:N137"/>
    <mergeCell ref="J138:J139"/>
    <mergeCell ref="K138:L139"/>
    <mergeCell ref="M138:M139"/>
    <mergeCell ref="N138:P138"/>
    <mergeCell ref="Q138:Q139"/>
    <mergeCell ref="K140:L140"/>
    <mergeCell ref="J141:Q141"/>
    <mergeCell ref="K142:L142"/>
    <mergeCell ref="K143:L143"/>
    <mergeCell ref="K144:L144"/>
    <mergeCell ref="K145:L145"/>
    <mergeCell ref="K146:L146"/>
    <mergeCell ref="J147:L147"/>
    <mergeCell ref="J148:Q148"/>
    <mergeCell ref="K150:L150"/>
    <mergeCell ref="K151:L151"/>
    <mergeCell ref="K152:L152"/>
    <mergeCell ref="K153:L153"/>
    <mergeCell ref="K154:L154"/>
    <mergeCell ref="J155:L155"/>
    <mergeCell ref="J158:Q158"/>
    <mergeCell ref="O159:Q159"/>
    <mergeCell ref="M160:N160"/>
    <mergeCell ref="J161:J162"/>
    <mergeCell ref="K161:L162"/>
    <mergeCell ref="M161:M162"/>
    <mergeCell ref="N161:P161"/>
    <mergeCell ref="Q161:Q162"/>
    <mergeCell ref="K163:L163"/>
    <mergeCell ref="J164:Q164"/>
    <mergeCell ref="K165:L165"/>
    <mergeCell ref="K166:L166"/>
    <mergeCell ref="K167:L167"/>
    <mergeCell ref="K168:L168"/>
    <mergeCell ref="K169:L169"/>
    <mergeCell ref="J170:L170"/>
    <mergeCell ref="J171:Q171"/>
    <mergeCell ref="K172:L172"/>
    <mergeCell ref="K173:L173"/>
    <mergeCell ref="K174:L174"/>
    <mergeCell ref="K175:L175"/>
    <mergeCell ref="K176:L176"/>
    <mergeCell ref="J177:L177"/>
    <mergeCell ref="J180:Q180"/>
    <mergeCell ref="O181:Q181"/>
    <mergeCell ref="M182:N182"/>
    <mergeCell ref="J183:J184"/>
    <mergeCell ref="K183:L184"/>
    <mergeCell ref="M183:M184"/>
    <mergeCell ref="N183:P183"/>
    <mergeCell ref="Q183:Q184"/>
    <mergeCell ref="K196:L196"/>
    <mergeCell ref="K197:L197"/>
    <mergeCell ref="K198:L198"/>
    <mergeCell ref="K199:L199"/>
    <mergeCell ref="J200:L200"/>
    <mergeCell ref="J203:Q203"/>
    <mergeCell ref="O204:Q204"/>
    <mergeCell ref="K185:L185"/>
    <mergeCell ref="J186:Q186"/>
    <mergeCell ref="K187:L187"/>
    <mergeCell ref="K188:L188"/>
    <mergeCell ref="K189:L189"/>
    <mergeCell ref="K190:L190"/>
    <mergeCell ref="K191:L191"/>
    <mergeCell ref="J192:L192"/>
    <mergeCell ref="J193:Q193"/>
    <mergeCell ref="K221:L221"/>
    <mergeCell ref="J222:L222"/>
    <mergeCell ref="K220:L220"/>
    <mergeCell ref="K62:L62"/>
    <mergeCell ref="K82:L82"/>
    <mergeCell ref="K211:L211"/>
    <mergeCell ref="K212:L212"/>
    <mergeCell ref="K213:L213"/>
    <mergeCell ref="K214:L214"/>
    <mergeCell ref="J215:L215"/>
    <mergeCell ref="J216:Q216"/>
    <mergeCell ref="K217:L217"/>
    <mergeCell ref="K218:L218"/>
    <mergeCell ref="K219:L219"/>
    <mergeCell ref="M205:N205"/>
    <mergeCell ref="J206:J207"/>
    <mergeCell ref="K206:L207"/>
    <mergeCell ref="M206:M207"/>
    <mergeCell ref="N206:P206"/>
    <mergeCell ref="Q206:Q207"/>
    <mergeCell ref="K208:L208"/>
    <mergeCell ref="J209:Q209"/>
    <mergeCell ref="K210:L210"/>
    <mergeCell ref="K195:L195"/>
  </mergeCells>
  <pageMargins left="0.75" right="1" top="0.75" bottom="1" header="0.5" footer="0.5"/>
  <pageSetup paperSize="9" fitToHeight="0" orientation="portrait" r:id="rId1"/>
  <rowBreaks count="4" manualBreakCount="4">
    <brk id="44" max="16383" man="1"/>
    <brk id="89" max="16383" man="1"/>
    <brk id="133" max="16383" man="1"/>
    <brk id="178" max="16383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usp8</dc:creator>
  <cp:lastModifiedBy>Пользователь Windows</cp:lastModifiedBy>
  <cp:lastPrinted>2021-12-09T07:17:42Z</cp:lastPrinted>
  <dcterms:created xsi:type="dcterms:W3CDTF">2021-08-20T11:09:46Z</dcterms:created>
  <dcterms:modified xsi:type="dcterms:W3CDTF">2021-12-09T07:17:46Z</dcterms:modified>
</cp:coreProperties>
</file>